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67-SAR คณะ\"/>
    </mc:Choice>
  </mc:AlternateContent>
  <xr:revisionPtr revIDLastSave="0" documentId="13_ncr:1_{5574B79D-76B3-4D88-9F8F-3D37FFCA0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 6.4 FTE แบบใหม่" sheetId="6" r:id="rId1"/>
    <sheet name="ตาราง 6.5 FTES2" sheetId="7" r:id="rId2"/>
    <sheet name="ตาราง 6.6 workload66" sheetId="5" r:id="rId3"/>
    <sheet name="FTES" sheetId="1" state="hidden" r:id="rId4"/>
    <sheet name="ตาราง 6.10 IDP" sheetId="2" r:id="rId5"/>
    <sheet name="Sheet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7" l="1"/>
  <c r="J6" i="7"/>
  <c r="I7" i="7"/>
  <c r="I8" i="7"/>
  <c r="I9" i="7"/>
  <c r="I10" i="7"/>
  <c r="I11" i="7"/>
  <c r="I12" i="7"/>
  <c r="I13" i="7"/>
  <c r="I14" i="7"/>
  <c r="I6" i="7"/>
  <c r="N15" i="7"/>
  <c r="M15" i="7"/>
  <c r="G15" i="7"/>
  <c r="F15" i="7"/>
  <c r="D15" i="7"/>
  <c r="C15" i="7"/>
  <c r="J14" i="7"/>
  <c r="H14" i="7"/>
  <c r="E14" i="7"/>
  <c r="J13" i="7"/>
  <c r="H13" i="7"/>
  <c r="K13" i="7" s="1"/>
  <c r="E13" i="7"/>
  <c r="J12" i="7"/>
  <c r="H12" i="7"/>
  <c r="K12" i="7" s="1"/>
  <c r="E12" i="7"/>
  <c r="J11" i="7"/>
  <c r="H11" i="7"/>
  <c r="E11" i="7"/>
  <c r="J10" i="7"/>
  <c r="H10" i="7"/>
  <c r="E10" i="7"/>
  <c r="J9" i="7"/>
  <c r="H9" i="7"/>
  <c r="E9" i="7"/>
  <c r="L9" i="7" s="1"/>
  <c r="J8" i="7"/>
  <c r="H8" i="7"/>
  <c r="E8" i="7"/>
  <c r="L8" i="7" s="1"/>
  <c r="H7" i="7"/>
  <c r="E7" i="7"/>
  <c r="H6" i="7"/>
  <c r="E6" i="7"/>
  <c r="K8" i="7" l="1"/>
  <c r="H15" i="7"/>
  <c r="I15" i="7"/>
  <c r="K7" i="7"/>
  <c r="L12" i="7"/>
  <c r="L13" i="7"/>
  <c r="L14" i="7"/>
  <c r="L6" i="7"/>
  <c r="K11" i="7"/>
  <c r="L10" i="7"/>
  <c r="E15" i="7"/>
  <c r="K9" i="7"/>
  <c r="J15" i="7"/>
  <c r="K15" i="7" s="1"/>
  <c r="L15" i="7"/>
  <c r="L11" i="7"/>
  <c r="K6" i="7"/>
  <c r="K10" i="7"/>
  <c r="K14" i="7"/>
  <c r="L7" i="7"/>
  <c r="O16" i="6" l="1"/>
  <c r="O7" i="6"/>
  <c r="O8" i="6"/>
  <c r="O9" i="6"/>
  <c r="O10" i="6"/>
  <c r="O11" i="6"/>
  <c r="O12" i="6"/>
  <c r="O13" i="6"/>
  <c r="O14" i="6"/>
  <c r="O6" i="6"/>
  <c r="N6" i="6"/>
  <c r="N7" i="6"/>
  <c r="N8" i="6"/>
  <c r="N9" i="6"/>
  <c r="N10" i="6"/>
  <c r="N11" i="6"/>
  <c r="N12" i="6"/>
  <c r="N13" i="6"/>
  <c r="N14" i="6"/>
  <c r="M16" i="6"/>
  <c r="N16" i="6" s="1"/>
  <c r="Q16" i="6"/>
  <c r="P16" i="6"/>
  <c r="J16" i="6"/>
  <c r="K16" i="6" s="1"/>
  <c r="H16" i="6"/>
  <c r="G16" i="6"/>
  <c r="D16" i="6"/>
  <c r="E16" i="6" s="1"/>
  <c r="K14" i="6"/>
  <c r="H14" i="6"/>
  <c r="E14" i="6"/>
  <c r="K13" i="6"/>
  <c r="H13" i="6"/>
  <c r="E13" i="6"/>
  <c r="K12" i="6"/>
  <c r="H12" i="6"/>
  <c r="E12" i="6"/>
  <c r="K11" i="6"/>
  <c r="H11" i="6"/>
  <c r="E11" i="6"/>
  <c r="K10" i="6"/>
  <c r="H10" i="6"/>
  <c r="E10" i="6"/>
  <c r="K9" i="6"/>
  <c r="H9" i="6"/>
  <c r="E9" i="6"/>
  <c r="K8" i="6"/>
  <c r="H8" i="6"/>
  <c r="E8" i="6"/>
  <c r="K7" i="6"/>
  <c r="H7" i="6"/>
  <c r="E7" i="6"/>
  <c r="K6" i="6"/>
  <c r="H6" i="6"/>
  <c r="E6" i="6"/>
  <c r="I14" i="5"/>
  <c r="G14" i="5"/>
  <c r="F14" i="5"/>
  <c r="E14" i="5"/>
  <c r="D14" i="5"/>
  <c r="C14" i="5"/>
  <c r="H13" i="5"/>
  <c r="H12" i="5"/>
  <c r="H11" i="5"/>
  <c r="H10" i="5"/>
  <c r="H9" i="5"/>
  <c r="H8" i="5"/>
  <c r="H7" i="5"/>
  <c r="H6" i="5"/>
  <c r="H5" i="5"/>
  <c r="H14" i="5" l="1"/>
  <c r="G15" i="5" s="1"/>
  <c r="E15" i="5" l="1"/>
  <c r="F15" i="5"/>
  <c r="C15" i="5"/>
  <c r="D15" i="5"/>
  <c r="D4" i="2" l="1"/>
  <c r="D5" i="2"/>
  <c r="D6" i="2"/>
  <c r="D7" i="2"/>
  <c r="D8" i="2"/>
  <c r="D9" i="2"/>
  <c r="D11" i="2"/>
  <c r="D12" i="2"/>
  <c r="D13" i="2"/>
  <c r="D14" i="2"/>
  <c r="M14" i="1" l="1"/>
  <c r="J6" i="1"/>
  <c r="J7" i="1"/>
  <c r="J8" i="1"/>
  <c r="J9" i="1"/>
  <c r="J10" i="1"/>
  <c r="J11" i="1"/>
  <c r="J12" i="1"/>
  <c r="J13" i="1"/>
  <c r="J5" i="1"/>
  <c r="I6" i="1"/>
  <c r="K6" i="1" s="1"/>
  <c r="L6" i="1" s="1"/>
  <c r="I7" i="1"/>
  <c r="K7" i="1" s="1"/>
  <c r="L7" i="1" s="1"/>
  <c r="I8" i="1"/>
  <c r="I9" i="1"/>
  <c r="I10" i="1"/>
  <c r="I11" i="1"/>
  <c r="K11" i="1" s="1"/>
  <c r="L11" i="1" s="1"/>
  <c r="I12" i="1"/>
  <c r="I13" i="1"/>
  <c r="K13" i="1" s="1"/>
  <c r="L13" i="1" s="1"/>
  <c r="I5" i="1"/>
  <c r="E6" i="1"/>
  <c r="E7" i="1"/>
  <c r="E8" i="1"/>
  <c r="E9" i="1"/>
  <c r="E10" i="1"/>
  <c r="E11" i="1"/>
  <c r="E12" i="1"/>
  <c r="E13" i="1"/>
  <c r="E5" i="1"/>
  <c r="H6" i="1"/>
  <c r="H7" i="1"/>
  <c r="H8" i="1"/>
  <c r="H9" i="1"/>
  <c r="H10" i="1"/>
  <c r="H11" i="1"/>
  <c r="H12" i="1"/>
  <c r="H13" i="1"/>
  <c r="H5" i="1"/>
  <c r="N14" i="1"/>
  <c r="D14" i="1"/>
  <c r="F14" i="1"/>
  <c r="G14" i="1"/>
  <c r="H14" i="1" s="1"/>
  <c r="C14" i="1"/>
  <c r="K9" i="1" l="1"/>
  <c r="L9" i="1" s="1"/>
  <c r="K10" i="1"/>
  <c r="L10" i="1" s="1"/>
  <c r="E14" i="1"/>
  <c r="J14" i="1"/>
  <c r="K12" i="1"/>
  <c r="L12" i="1" s="1"/>
  <c r="K8" i="1"/>
  <c r="L8" i="1" s="1"/>
  <c r="K5" i="1"/>
  <c r="L5" i="1" s="1"/>
  <c r="I14" i="1"/>
  <c r="K14" i="1" l="1"/>
  <c r="L14" i="1" s="1"/>
</calcChain>
</file>

<file path=xl/sharedStrings.xml><?xml version="1.0" encoding="utf-8"?>
<sst xmlns="http://schemas.openxmlformats.org/spreadsheetml/2006/main" count="194" uniqueCount="109">
  <si>
    <t>ลำดับ</t>
  </si>
  <si>
    <t>สาขาวิชา</t>
  </si>
  <si>
    <t>FTES</t>
  </si>
  <si>
    <t>2566 เทอม 1</t>
  </si>
  <si>
    <t>2566  เทอม 2</t>
  </si>
  <si>
    <t>2566 เฉลี่ย</t>
  </si>
  <si>
    <t>Staff</t>
  </si>
  <si>
    <t>FTES/Staff</t>
  </si>
  <si>
    <t>ค่าเฉลี่ย
FTES</t>
  </si>
  <si>
    <t>จำนวนอาจารย์ขั้นต่ำ</t>
  </si>
  <si>
    <t>จำนวนอาจารย์พึ่งมี</t>
  </si>
  <si>
    <t>ป.ตรี วิศวกรรมเกษตร</t>
  </si>
  <si>
    <t>ป.ตรี วิศวกรรมอาหาร</t>
  </si>
  <si>
    <t>ป.ตรี วิทยาศาสตร์และเทคโนโลยีการอาหาร</t>
  </si>
  <si>
    <t>ป.ตรี เทคโนโลยีหลังการเก็บเกี่ยว</t>
  </si>
  <si>
    <t>ป.ตรี เทคโนโลยียางและพอลิเมอร์</t>
  </si>
  <si>
    <t>ป.โท วิศวกรรมเกษตร</t>
  </si>
  <si>
    <t>ป.โท วิศวกรรมอาหาร</t>
  </si>
  <si>
    <t>ป.โท วิทยาศาสตร์และเทคโนโลยีการอาหาร</t>
  </si>
  <si>
    <t>ป.เอก วิศวกรรมอาหาร</t>
  </si>
  <si>
    <t>ปัจจุบันจำนวนอาจารย์ทั้งคณะวิศวกรรมและอุตสาหกรรมเกษตร =   37  คน</t>
  </si>
  <si>
    <t>ภาพรวมทั้งคณะวิศวฯ</t>
  </si>
  <si>
    <t>การวิเคราะห์ผลต้องการเพิ่ม 43-37 = 6</t>
  </si>
  <si>
    <t>(3)</t>
  </si>
  <si>
    <t>รายละเอียด</t>
  </si>
  <si>
    <t>จำนวน</t>
  </si>
  <si>
    <t>สัดส่วนจากทั้งหมด</t>
  </si>
  <si>
    <t>การเตรียมความพร้อมการขึ้นสู่ตำแหน่งที่สูงขึ้น</t>
  </si>
  <si>
    <t>ทักษะที่จำเป็นในการพัฒนาระบบงาน</t>
  </si>
  <si>
    <t>โครงการก้าวใหม่บุคลากรประเภทสนับสนุน</t>
  </si>
  <si>
    <t>การพัฒนาผลงานเพื่อการเผยแพร่และให้คำปรึกษา</t>
  </si>
  <si>
    <t>หลักสูตรตามตำแหน่งหน้าที่ที่ปฏิบัติ</t>
  </si>
  <si>
    <t>CS1</t>
  </si>
  <si>
    <t>CS2</t>
  </si>
  <si>
    <t>CS3</t>
  </si>
  <si>
    <t>CS4</t>
  </si>
  <si>
    <t>CS5</t>
  </si>
  <si>
    <t>CS6</t>
  </si>
  <si>
    <t>หลักสูตรแกน</t>
  </si>
  <si>
    <t>หลักสูตรรอง</t>
  </si>
  <si>
    <t>การสื่อสารองค์กร เพื่อมหาวิทยาลัยแม่โจ้ 100 ปี</t>
  </si>
  <si>
    <t>การใช้ ICT เพื่อเพิ่มประสิทธิภาพในการปฏิบัติงาน</t>
  </si>
  <si>
    <t xml:space="preserve"> Leadership and Team Management</t>
  </si>
  <si>
    <t>กฎหมายที่ควรรู้ในสถาบันอุดมศึกษา</t>
  </si>
  <si>
    <t>หลักสูตรสำหรับ Coaching</t>
  </si>
  <si>
    <t>การวิเคราะห์ทิศทางจากแผน IDP ของบุคลากรสายสนับสนุน (จำนวนบุคลากรสายสนับสนุนทั้งสิ้น  26 คน)</t>
  </si>
  <si>
    <t>OS1</t>
  </si>
  <si>
    <t>OS2</t>
  </si>
  <si>
    <t>OS3</t>
  </si>
  <si>
    <t>OS4</t>
  </si>
  <si>
    <t>บริหาร</t>
  </si>
  <si>
    <t>สอน</t>
  </si>
  <si>
    <t>วิจัย</t>
  </si>
  <si>
    <t>บริการ</t>
  </si>
  <si>
    <t>ทำนุ</t>
  </si>
  <si>
    <t>รวม</t>
  </si>
  <si>
    <t>จำนวนอาจารย์</t>
  </si>
  <si>
    <t>สัดส่วน %</t>
  </si>
  <si>
    <t>&gt;15</t>
  </si>
  <si>
    <t>&gt;6</t>
  </si>
  <si>
    <t>&gt;3</t>
  </si>
  <si>
    <t>&gt;1</t>
  </si>
  <si>
    <t>คณะวิศวกรรมและอุตสาหกรรมเกษตร</t>
  </si>
  <si>
    <t>Load พันธกิจ (จน.ชม.ทำการ/สป.)</t>
  </si>
  <si>
    <t>ภาพรวมทั้งคณะวิศวฯ (จน.ชม.ทำการ/สป.)</t>
  </si>
  <si>
    <t>เกณฑ์ขั้นต่ำ (จน.ชม.ทำการ/สป.)</t>
  </si>
  <si>
    <r>
      <t>หมายเหตุ</t>
    </r>
    <r>
      <rPr>
        <b/>
        <sz val="10"/>
        <rFont val="TH SarabunPSK"/>
        <family val="2"/>
      </rPr>
      <t xml:space="preserve"> :</t>
    </r>
  </si>
  <si>
    <t>1. ภาระงานบริหาร ระดับคณะ/หลักสูตร</t>
  </si>
  <si>
    <t>2. ภาระงานสอน ขั้นต่ำ 15 จน.ชม.ทำการ/สป. เลือกใช้ FTES</t>
  </si>
  <si>
    <t>3. ภาระงานวิจัย ขั้นต่ำ 6 จน.ชม.ทำการ/สป.</t>
  </si>
  <si>
    <t>4. ภาระงานบริการวิชาการ ขั้นต่ำ 3 จน.ชม.ทำการ/สป.</t>
  </si>
  <si>
    <t>5. ภาระงานทำนุบำรุงศิลปะ ขั้นต่ำ 1 จน.ชม.ทำการ/สป.</t>
  </si>
  <si>
    <t>6. ภาระงานอื่น ๆ เลือก 2-5 รวมภาระงานบริหาร อีก 10 จน.ชม.ทำการ/สป.</t>
  </si>
  <si>
    <t>7. ภาระงานพิเศษ เช่น งานหารายได้ให้คณะฯ และงานที่มหาวิทยาลัยมอบหมาย</t>
  </si>
  <si>
    <t>FTE</t>
  </si>
  <si>
    <t>ค่าเฉลี่ย FTE 3 ปี</t>
  </si>
  <si>
    <t>ความต้องการบุคลากร/นักศึกษา</t>
  </si>
  <si>
    <t>FTEt</t>
  </si>
  <si>
    <t>FTEs</t>
  </si>
  <si>
    <t>เพิ่มบุคลากร</t>
  </si>
  <si>
    <t>เพิ่มนักศึกษา</t>
  </si>
  <si>
    <t xml:space="preserve">1. สูตรการคำนวณ FTEs ของนักศึกษาทุกคนที่ลงทะเบียนในปีการศึกษานั้น </t>
  </si>
  <si>
    <t xml:space="preserve">นศ 1 คนคิด 1 FTEs </t>
  </si>
  <si>
    <t>2. สูตรการคำนวณ FTEt ของอาจารย์คิดตามการสอนรายวิชาให้ 1 FTEt เท่ากัย 4 รายวิชาเต็มต่อปีการศึกษา</t>
  </si>
  <si>
    <t>FTEt คิดจากอาจารย์ประจำหลักสูตร</t>
  </si>
  <si>
    <t>เฉลี่ยคือ 2 รายวิชาต่อเทอม หากวิชามีการแบ่ง section ให้นับตามเวลาที่สอนตาม section</t>
  </si>
  <si>
    <t>3. นับแต่ภาระการสอน ไม่คิดภาระการทำวิจัยและบริการวิชาการ</t>
  </si>
  <si>
    <t>4. รายวิชาอื่น ๆ เช่น สัมมนา ปฏิบัติการ สหกิจศึกษา วิทยานิพนธ์ และดุษฎีนิพนธ์ ให้คิดตามสัดส่วนที่คณะกำหนด</t>
  </si>
  <si>
    <t>5. อัตราส่วน FTE= FTEs/FTEt คิดสัดส่วนจากนักศึกษาต่ออาจารย์ 1 คน</t>
  </si>
  <si>
    <t>6. จำนวนอาจาย์ขั้นต่ำ คิดตามเกณฑ์ประกันคุณภาพและมาตรฐานหลักสูตร</t>
  </si>
  <si>
    <t>7. จำนวนอาจาย์พึ่งมี คิดตามเกณฑ์สภาวิชาชีพ และการศักยภาพการสอนตาม FTE</t>
  </si>
  <si>
    <t>จำนวนอาจารย์ทั้งคณะวิศวกรมและอุตสาหกรมเกษตร = 37 คน</t>
  </si>
  <si>
    <t>ค่าเฉลี่ย FTES</t>
  </si>
  <si>
    <t>FTES/staff</t>
  </si>
  <si>
    <t>1. สูตรการคำนวณ FTES =  Full Time Equivalent Student ตามเกณฑ์ กพอ/กกอ2550</t>
  </si>
  <si>
    <t>2. สูตรการคำนวณ FTES เทอม1 เทอม2  และเฉลี่ยทั้งปี</t>
  </si>
  <si>
    <t>3. FTES = (Student Numbers X Credits)/18</t>
  </si>
  <si>
    <t>เทอม</t>
  </si>
  <si>
    <t>4. FTES = (Student Numbers X Credits)/36</t>
  </si>
  <si>
    <t>ปี</t>
  </si>
  <si>
    <t xml:space="preserve">หรือ ข้อ3 (เทอม1 + เทอม2) / 2 มาเฉลี่ย </t>
  </si>
  <si>
    <t>5. Staff คือจำนวนอาจารย์ประจำหลักสูตร</t>
  </si>
  <si>
    <t xml:space="preserve"> 2566 เทอม1</t>
  </si>
  <si>
    <t xml:space="preserve"> 2566 เทอม2</t>
  </si>
  <si>
    <t xml:space="preserve"> 2566 เฉลี่ย</t>
  </si>
  <si>
    <t>ปัจจุบันจำนวนอาจารย์ทั้งคณะวิศวกรรมและอุตสาหกรมเกษตร = 37 คน</t>
  </si>
  <si>
    <r>
      <t>ตารางที่ C.6.4</t>
    </r>
    <r>
      <rPr>
        <b/>
        <sz val="16"/>
        <rFont val="TH SarabunPSK"/>
        <family val="2"/>
      </rPr>
      <t xml:space="preserve">  :  ปีการศึกษา 2564-2566 ค่า FTE = FTEs/FTEt </t>
    </r>
  </si>
  <si>
    <r>
      <t>ตารางที่ C.6.5</t>
    </r>
    <r>
      <rPr>
        <b/>
        <sz val="16"/>
        <rFont val="TH SarabunPSK"/>
        <family val="2"/>
      </rPr>
      <t xml:space="preserve">  :  ปีการศึกษา 2566 ค่า FTES (กพอ/กกอ2550)</t>
    </r>
  </si>
  <si>
    <r>
      <t>ตารางที่ C.6.6</t>
    </r>
    <r>
      <rPr>
        <b/>
        <sz val="16"/>
        <rFont val="TH SarabunPSK"/>
        <family val="2"/>
      </rPr>
      <t xml:space="preserve">  :  ปีการศึกษา 2566  สัดส่วนพันธกิจสายวิชาการ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</si>
</sst>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t&quot;฿&quot;#,##0_);[Red]\(\t&quot;฿&quot;#,##0\)"/>
    <numFmt numFmtId="165" formatCode="0.0"/>
    <numFmt numFmtId="166" formatCode="#,##0.0"/>
  </numFmts>
  <fonts count="39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name val="Cordia New"/>
      <family val="2"/>
    </font>
    <font>
      <b/>
      <sz val="15"/>
      <name val="TH SarabunPSK"/>
      <family val="2"/>
    </font>
    <font>
      <b/>
      <u val="double"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Cordia New"/>
      <family val="2"/>
    </font>
    <font>
      <b/>
      <sz val="18"/>
      <color rgb="FFFF0000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name val="Cordia New"/>
      <family val="2"/>
    </font>
    <font>
      <b/>
      <sz val="13"/>
      <name val="Cordia New"/>
      <family val="2"/>
    </font>
    <font>
      <sz val="15"/>
      <name val="TH SarabunPSK"/>
      <family val="2"/>
    </font>
    <font>
      <sz val="14"/>
      <color theme="1"/>
      <name val="TH Niramit AS"/>
    </font>
    <font>
      <b/>
      <sz val="15"/>
      <color indexed="10"/>
      <name val="Cordia New"/>
      <family val="2"/>
    </font>
    <font>
      <sz val="15"/>
      <color indexed="10"/>
      <name val="Cordia New"/>
      <family val="2"/>
    </font>
    <font>
      <sz val="15"/>
      <name val="Cordia New"/>
      <family val="2"/>
    </font>
    <font>
      <sz val="14"/>
      <color indexed="8"/>
      <name val="TH Niramit AS"/>
    </font>
    <font>
      <b/>
      <sz val="16"/>
      <color indexed="10"/>
      <name val="Cordia New"/>
      <family val="2"/>
    </font>
    <font>
      <b/>
      <sz val="15"/>
      <name val="Cordia New"/>
      <family val="2"/>
    </font>
    <font>
      <b/>
      <u/>
      <sz val="10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indexed="9"/>
      <name val="TH SarabunPSK"/>
      <family val="2"/>
    </font>
    <font>
      <b/>
      <sz val="10"/>
      <color indexed="12"/>
      <name val="TH SarabunPSK"/>
      <family val="2"/>
    </font>
    <font>
      <sz val="14"/>
      <color indexed="9"/>
      <name val="Cordia New"/>
      <family val="2"/>
    </font>
    <font>
      <sz val="10"/>
      <name val="Cordia New"/>
      <family val="2"/>
    </font>
    <font>
      <sz val="14"/>
      <name val="BrowalliaUPC"/>
      <family val="2"/>
    </font>
    <font>
      <sz val="14"/>
      <name val="TH SarabunPSK"/>
      <family val="2"/>
    </font>
    <font>
      <b/>
      <sz val="12"/>
      <color indexed="10"/>
      <name val="Cordia New"/>
      <family val="2"/>
    </font>
    <font>
      <b/>
      <u/>
      <sz val="15"/>
      <name val="TH SarabunPSK"/>
      <family val="2"/>
    </font>
    <font>
      <b/>
      <sz val="12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164" fontId="7" fillId="0" borderId="0"/>
    <xf numFmtId="0" fontId="34" fillId="0" borderId="0"/>
  </cellStyleXfs>
  <cellXfs count="1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4" fontId="8" fillId="5" borderId="5" xfId="1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centerContinuous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2" fillId="0" borderId="0" xfId="2" applyFont="1"/>
    <xf numFmtId="17" fontId="14" fillId="0" borderId="12" xfId="2" applyNumberFormat="1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7" fillId="0" borderId="0" xfId="2" applyFont="1" applyAlignment="1">
      <alignment vertical="top"/>
    </xf>
    <xf numFmtId="0" fontId="18" fillId="0" borderId="0" xfId="2" applyFont="1" applyAlignment="1">
      <alignment horizontal="center" vertical="center" wrapText="1"/>
    </xf>
    <xf numFmtId="0" fontId="19" fillId="0" borderId="14" xfId="2" applyFont="1" applyBorder="1" applyAlignment="1">
      <alignment horizontal="center" vertical="center"/>
    </xf>
    <xf numFmtId="0" fontId="20" fillId="3" borderId="15" xfId="0" applyFont="1" applyFill="1" applyBorder="1" applyAlignment="1">
      <alignment horizontal="left" vertical="top"/>
    </xf>
    <xf numFmtId="4" fontId="19" fillId="0" borderId="16" xfId="1" applyNumberFormat="1" applyFont="1" applyBorder="1" applyAlignment="1">
      <alignment horizontal="center" vertical="center"/>
    </xf>
    <xf numFmtId="4" fontId="19" fillId="0" borderId="17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4" fontId="21" fillId="0" borderId="0" xfId="1" applyNumberFormat="1" applyFont="1" applyAlignment="1">
      <alignment horizontal="center" vertical="center"/>
    </xf>
    <xf numFmtId="0" fontId="22" fillId="0" borderId="0" xfId="2" applyFont="1" applyAlignment="1">
      <alignment vertical="center"/>
    </xf>
    <xf numFmtId="2" fontId="22" fillId="0" borderId="0" xfId="2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19" fillId="0" borderId="18" xfId="2" applyFont="1" applyBorder="1" applyAlignment="1">
      <alignment horizontal="center" vertical="center"/>
    </xf>
    <xf numFmtId="0" fontId="20" fillId="3" borderId="19" xfId="0" applyFont="1" applyFill="1" applyBorder="1" applyAlignment="1">
      <alignment horizontal="left" vertical="top"/>
    </xf>
    <xf numFmtId="4" fontId="19" fillId="0" borderId="20" xfId="1" applyNumberFormat="1" applyFont="1" applyBorder="1" applyAlignment="1">
      <alignment horizontal="center" vertical="center"/>
    </xf>
    <xf numFmtId="4" fontId="19" fillId="0" borderId="21" xfId="1" applyNumberFormat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center" vertical="center"/>
    </xf>
    <xf numFmtId="0" fontId="24" fillId="3" borderId="19" xfId="0" applyFont="1" applyFill="1" applyBorder="1" applyAlignment="1">
      <alignment horizontal="left" vertical="top"/>
    </xf>
    <xf numFmtId="4" fontId="19" fillId="6" borderId="20" xfId="1" applyNumberFormat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left" vertical="top"/>
    </xf>
    <xf numFmtId="2" fontId="25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20" fillId="8" borderId="19" xfId="0" applyFont="1" applyFill="1" applyBorder="1" applyAlignment="1">
      <alignment horizontal="left" vertical="top"/>
    </xf>
    <xf numFmtId="4" fontId="19" fillId="0" borderId="22" xfId="1" applyNumberFormat="1" applyFont="1" applyBorder="1" applyAlignment="1">
      <alignment horizontal="center" vertical="center"/>
    </xf>
    <xf numFmtId="4" fontId="19" fillId="0" borderId="23" xfId="1" applyNumberFormat="1" applyFont="1" applyBorder="1" applyAlignment="1">
      <alignment horizontal="center" vertical="center"/>
    </xf>
    <xf numFmtId="4" fontId="19" fillId="0" borderId="24" xfId="1" applyNumberFormat="1" applyFont="1" applyBorder="1" applyAlignment="1">
      <alignment horizontal="center" vertical="center"/>
    </xf>
    <xf numFmtId="3" fontId="8" fillId="0" borderId="19" xfId="1" quotePrefix="1" applyNumberFormat="1" applyFont="1" applyBorder="1" applyAlignment="1">
      <alignment horizontal="center" vertical="center"/>
    </xf>
    <xf numFmtId="4" fontId="8" fillId="0" borderId="27" xfId="1" applyNumberFormat="1" applyFont="1" applyBorder="1" applyAlignment="1">
      <alignment horizontal="center" vertical="center"/>
    </xf>
    <xf numFmtId="4" fontId="8" fillId="5" borderId="27" xfId="1" applyNumberFormat="1" applyFont="1" applyFill="1" applyBorder="1" applyAlignment="1">
      <alignment horizontal="center" vertical="center"/>
    </xf>
    <xf numFmtId="3" fontId="8" fillId="9" borderId="5" xfId="1" applyNumberFormat="1" applyFont="1" applyFill="1" applyBorder="1" applyAlignment="1">
      <alignment horizontal="center" vertical="center"/>
    </xf>
    <xf numFmtId="0" fontId="25" fillId="0" borderId="0" xfId="2" applyFont="1" applyAlignment="1">
      <alignment vertical="center"/>
    </xf>
    <xf numFmtId="4" fontId="26" fillId="0" borderId="0" xfId="1" applyNumberFormat="1" applyFont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0" fontId="27" fillId="0" borderId="0" xfId="1" applyFont="1" applyAlignment="1">
      <alignment horizontal="left"/>
    </xf>
    <xf numFmtId="0" fontId="29" fillId="0" borderId="0" xfId="1" applyFont="1"/>
    <xf numFmtId="0" fontId="30" fillId="0" borderId="0" xfId="2" applyFont="1" applyAlignment="1">
      <alignment vertical="center"/>
    </xf>
    <xf numFmtId="4" fontId="28" fillId="0" borderId="0" xfId="1" applyNumberFormat="1" applyFont="1" applyAlignment="1">
      <alignment horizontal="center" vertical="center"/>
    </xf>
    <xf numFmtId="166" fontId="28" fillId="0" borderId="0" xfId="1" applyNumberFormat="1" applyFont="1" applyAlignment="1">
      <alignment horizontal="left" vertical="center" wrapText="1" indent="2"/>
    </xf>
    <xf numFmtId="0" fontId="31" fillId="0" borderId="0" xfId="2" applyFont="1" applyAlignment="1">
      <alignment vertical="center"/>
    </xf>
    <xf numFmtId="0" fontId="28" fillId="0" borderId="0" xfId="1" applyFont="1" applyAlignment="1">
      <alignment vertical="center" wrapText="1"/>
    </xf>
    <xf numFmtId="0" fontId="28" fillId="0" borderId="0" xfId="3" applyNumberFormat="1" applyFont="1" applyAlignment="1">
      <alignment vertical="center"/>
    </xf>
    <xf numFmtId="0" fontId="32" fillId="0" borderId="0" xfId="2" applyFont="1" applyAlignment="1">
      <alignment vertical="center"/>
    </xf>
    <xf numFmtId="4" fontId="29" fillId="0" borderId="0" xfId="2" applyNumberFormat="1" applyFont="1" applyAlignment="1">
      <alignment vertical="center"/>
    </xf>
    <xf numFmtId="0" fontId="23" fillId="0" borderId="0" xfId="2" applyFont="1"/>
    <xf numFmtId="0" fontId="33" fillId="0" borderId="0" xfId="2" applyFont="1"/>
    <xf numFmtId="0" fontId="29" fillId="0" borderId="0" xfId="2" applyFont="1" applyAlignment="1">
      <alignment vertical="center"/>
    </xf>
    <xf numFmtId="0" fontId="33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9" fillId="0" borderId="0" xfId="1" applyFont="1" applyAlignment="1">
      <alignment horizontal="left" indent="2"/>
    </xf>
    <xf numFmtId="0" fontId="33" fillId="0" borderId="0" xfId="4" applyFont="1"/>
    <xf numFmtId="0" fontId="23" fillId="0" borderId="0" xfId="4" applyFont="1"/>
    <xf numFmtId="0" fontId="29" fillId="0" borderId="0" xfId="2" applyFont="1"/>
    <xf numFmtId="0" fontId="35" fillId="0" borderId="0" xfId="2" applyFont="1"/>
    <xf numFmtId="0" fontId="19" fillId="0" borderId="0" xfId="2" applyFont="1" applyAlignment="1">
      <alignment vertical="center"/>
    </xf>
    <xf numFmtId="0" fontId="19" fillId="0" borderId="0" xfId="2" applyFont="1"/>
    <xf numFmtId="3" fontId="19" fillId="0" borderId="16" xfId="1" applyNumberFormat="1" applyFont="1" applyBorder="1" applyAlignment="1">
      <alignment horizontal="center" vertical="center"/>
    </xf>
    <xf numFmtId="4" fontId="19" fillId="0" borderId="19" xfId="1" applyNumberFormat="1" applyFont="1" applyBorder="1" applyAlignment="1">
      <alignment horizontal="center" vertical="center"/>
    </xf>
    <xf numFmtId="3" fontId="8" fillId="9" borderId="36" xfId="1" applyNumberFormat="1" applyFont="1" applyFill="1" applyBorder="1" applyAlignment="1">
      <alignment horizontal="center" vertical="center"/>
    </xf>
    <xf numFmtId="3" fontId="8" fillId="10" borderId="36" xfId="1" applyNumberFormat="1" applyFont="1" applyFill="1" applyBorder="1" applyAlignment="1">
      <alignment horizontal="center" vertical="center"/>
    </xf>
    <xf numFmtId="4" fontId="36" fillId="0" borderId="15" xfId="1" applyNumberFormat="1" applyFont="1" applyBorder="1" applyAlignment="1">
      <alignment horizontal="center" vertical="center"/>
    </xf>
    <xf numFmtId="3" fontId="19" fillId="0" borderId="20" xfId="1" applyNumberFormat="1" applyFont="1" applyBorder="1" applyAlignment="1">
      <alignment horizontal="center" vertical="center"/>
    </xf>
    <xf numFmtId="3" fontId="8" fillId="9" borderId="37" xfId="1" applyNumberFormat="1" applyFont="1" applyFill="1" applyBorder="1" applyAlignment="1">
      <alignment horizontal="center" vertical="center"/>
    </xf>
    <xf numFmtId="3" fontId="8" fillId="10" borderId="37" xfId="1" applyNumberFormat="1" applyFont="1" applyFill="1" applyBorder="1" applyAlignment="1">
      <alignment horizontal="center" vertical="center"/>
    </xf>
    <xf numFmtId="4" fontId="36" fillId="0" borderId="19" xfId="1" applyNumberFormat="1" applyFont="1" applyBorder="1" applyAlignment="1">
      <alignment horizontal="center" vertical="center"/>
    </xf>
    <xf numFmtId="3" fontId="19" fillId="6" borderId="20" xfId="1" applyNumberFormat="1" applyFont="1" applyFill="1" applyBorder="1" applyAlignment="1">
      <alignment horizontal="center" vertical="center"/>
    </xf>
    <xf numFmtId="4" fontId="8" fillId="9" borderId="37" xfId="1" quotePrefix="1" applyNumberFormat="1" applyFont="1" applyFill="1" applyBorder="1" applyAlignment="1">
      <alignment horizontal="center" vertical="center"/>
    </xf>
    <xf numFmtId="4" fontId="8" fillId="10" borderId="37" xfId="1" quotePrefix="1" applyNumberFormat="1" applyFont="1" applyFill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top"/>
    </xf>
    <xf numFmtId="3" fontId="19" fillId="0" borderId="23" xfId="1" applyNumberFormat="1" applyFont="1" applyBorder="1" applyAlignment="1">
      <alignment horizontal="center" vertical="center"/>
    </xf>
    <xf numFmtId="4" fontId="8" fillId="0" borderId="37" xfId="1" quotePrefix="1" applyNumberFormat="1" applyFont="1" applyBorder="1" applyAlignment="1">
      <alignment horizontal="center" vertical="center"/>
    </xf>
    <xf numFmtId="4" fontId="21" fillId="0" borderId="39" xfId="1" applyNumberFormat="1" applyFont="1" applyBorder="1" applyAlignment="1">
      <alignment horizontal="center" vertical="center"/>
    </xf>
    <xf numFmtId="3" fontId="8" fillId="0" borderId="27" xfId="1" applyNumberFormat="1" applyFont="1" applyBorder="1" applyAlignment="1">
      <alignment horizontal="center" vertical="center"/>
    </xf>
    <xf numFmtId="4" fontId="8" fillId="5" borderId="15" xfId="1" applyNumberFormat="1" applyFont="1" applyFill="1" applyBorder="1" applyAlignment="1">
      <alignment horizontal="center" vertical="center"/>
    </xf>
    <xf numFmtId="3" fontId="8" fillId="10" borderId="5" xfId="1" applyNumberFormat="1" applyFont="1" applyFill="1" applyBorder="1" applyAlignment="1">
      <alignment horizontal="center" vertical="center"/>
    </xf>
    <xf numFmtId="4" fontId="21" fillId="0" borderId="5" xfId="1" applyNumberFormat="1" applyFont="1" applyBorder="1" applyAlignment="1">
      <alignment horizontal="center" vertical="center"/>
    </xf>
    <xf numFmtId="0" fontId="35" fillId="9" borderId="28" xfId="4" applyFont="1" applyFill="1" applyBorder="1" applyAlignment="1">
      <alignment horizontal="center" vertical="center"/>
    </xf>
    <xf numFmtId="0" fontId="28" fillId="0" borderId="0" xfId="1" applyFont="1"/>
    <xf numFmtId="0" fontId="28" fillId="0" borderId="0" xfId="1" applyFont="1" applyAlignment="1">
      <alignment horizontal="left"/>
    </xf>
    <xf numFmtId="166" fontId="19" fillId="0" borderId="16" xfId="1" applyNumberFormat="1" applyFont="1" applyBorder="1" applyAlignment="1">
      <alignment horizontal="center" vertical="center"/>
    </xf>
    <xf numFmtId="4" fontId="19" fillId="0" borderId="42" xfId="1" applyNumberFormat="1" applyFont="1" applyBorder="1" applyAlignment="1">
      <alignment horizontal="center" vertical="center"/>
    </xf>
    <xf numFmtId="166" fontId="19" fillId="0" borderId="20" xfId="1" applyNumberFormat="1" applyFont="1" applyBorder="1" applyAlignment="1">
      <alignment horizontal="center" vertical="center"/>
    </xf>
    <xf numFmtId="4" fontId="19" fillId="0" borderId="43" xfId="1" applyNumberFormat="1" applyFont="1" applyBorder="1" applyAlignment="1">
      <alignment horizontal="center" vertical="center"/>
    </xf>
    <xf numFmtId="166" fontId="19" fillId="0" borderId="45" xfId="1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top"/>
    </xf>
    <xf numFmtId="165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165" fontId="1" fillId="0" borderId="20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4" fontId="19" fillId="0" borderId="47" xfId="1" applyNumberFormat="1" applyFont="1" applyBorder="1" applyAlignment="1">
      <alignment horizontal="center" vertical="center"/>
    </xf>
    <xf numFmtId="4" fontId="19" fillId="0" borderId="48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37" fillId="9" borderId="25" xfId="2" applyFont="1" applyFill="1" applyBorder="1" applyAlignment="1">
      <alignment horizontal="center" vertical="center"/>
    </xf>
    <xf numFmtId="0" fontId="8" fillId="9" borderId="28" xfId="2" applyFont="1" applyFill="1" applyBorder="1" applyAlignment="1">
      <alignment horizontal="center" vertical="center"/>
    </xf>
    <xf numFmtId="0" fontId="35" fillId="9" borderId="28" xfId="4" applyFont="1" applyFill="1" applyBorder="1" applyAlignment="1">
      <alignment horizontal="center" vertical="center"/>
    </xf>
    <xf numFmtId="166" fontId="38" fillId="11" borderId="25" xfId="1" applyNumberFormat="1" applyFont="1" applyFill="1" applyBorder="1" applyAlignment="1">
      <alignment horizontal="center" vertical="center" wrapText="1"/>
    </xf>
    <xf numFmtId="166" fontId="38" fillId="11" borderId="28" xfId="1" applyNumberFormat="1" applyFont="1" applyFill="1" applyBorder="1" applyAlignment="1">
      <alignment horizontal="center" vertical="center" wrapText="1"/>
    </xf>
    <xf numFmtId="166" fontId="38" fillId="11" borderId="26" xfId="1" applyNumberFormat="1" applyFont="1" applyFill="1" applyBorder="1" applyAlignment="1">
      <alignment horizontal="center" vertical="center" wrapText="1"/>
    </xf>
    <xf numFmtId="166" fontId="28" fillId="0" borderId="0" xfId="1" applyNumberFormat="1" applyFont="1" applyAlignment="1">
      <alignment horizontal="left" vertical="center" wrapText="1" indent="2"/>
    </xf>
    <xf numFmtId="0" fontId="14" fillId="0" borderId="6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31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35" fillId="0" borderId="27" xfId="4" applyFont="1" applyBorder="1"/>
    <xf numFmtId="0" fontId="16" fillId="0" borderId="9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 wrapText="1"/>
    </xf>
    <xf numFmtId="0" fontId="28" fillId="0" borderId="40" xfId="1" applyFont="1" applyBorder="1" applyAlignment="1">
      <alignment horizontal="left"/>
    </xf>
    <xf numFmtId="0" fontId="31" fillId="0" borderId="0" xfId="2" applyFont="1" applyAlignment="1">
      <alignment horizontal="left" vertical="center"/>
    </xf>
    <xf numFmtId="0" fontId="15" fillId="0" borderId="29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/>
    </xf>
  </cellXfs>
  <cellStyles count="5">
    <cellStyle name="Normal" xfId="0" builtinId="0"/>
    <cellStyle name="Normal 2" xfId="4" xr:uid="{00000000-0005-0000-0000-000001000000}"/>
    <cellStyle name="Normal_จน.นักศึกษา" xfId="2" xr:uid="{00000000-0005-0000-0000-000002000000}"/>
    <cellStyle name="Normal_ตัวบ่งชี้ 2.4.1" xfId="1" xr:uid="{00000000-0005-0000-0000-000003000000}"/>
    <cellStyle name="Normal_ตัวบ่งชี้ 2.4-2.1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5FABDD-7059-4926-AD3F-A4BC59AEE463}"/>
            </a:ext>
          </a:extLst>
        </xdr:cNvPr>
        <xdr:cNvSpPr txBox="1">
          <a:spLocks noChangeArrowheads="1"/>
        </xdr:cNvSpPr>
      </xdr:nvSpPr>
      <xdr:spPr bwMode="auto">
        <a:xfrm>
          <a:off x="6686550" y="730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48DDE34-4E8D-443D-8F12-9D6CE7743185}"/>
            </a:ext>
          </a:extLst>
        </xdr:cNvPr>
        <xdr:cNvSpPr txBox="1">
          <a:spLocks noChangeArrowheads="1"/>
        </xdr:cNvSpPr>
      </xdr:nvSpPr>
      <xdr:spPr bwMode="auto">
        <a:xfrm>
          <a:off x="6686550" y="730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2977612-33FD-4BFB-B9EF-B69DFF60DC0D}"/>
            </a:ext>
          </a:extLst>
        </xdr:cNvPr>
        <xdr:cNvSpPr txBox="1">
          <a:spLocks noChangeArrowheads="1"/>
        </xdr:cNvSpPr>
      </xdr:nvSpPr>
      <xdr:spPr bwMode="auto">
        <a:xfrm>
          <a:off x="6686550" y="7600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2D4739-2DDF-483E-B5C0-EED5824D67A4}"/>
            </a:ext>
          </a:extLst>
        </xdr:cNvPr>
        <xdr:cNvSpPr txBox="1">
          <a:spLocks noChangeArrowheads="1"/>
        </xdr:cNvSpPr>
      </xdr:nvSpPr>
      <xdr:spPr bwMode="auto">
        <a:xfrm>
          <a:off x="6686550" y="7600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6316E1-08A1-4CCB-B1B0-E9B97157FF94}"/>
            </a:ext>
          </a:extLst>
        </xdr:cNvPr>
        <xdr:cNvSpPr txBox="1">
          <a:spLocks noChangeArrowheads="1"/>
        </xdr:cNvSpPr>
      </xdr:nvSpPr>
      <xdr:spPr bwMode="auto">
        <a:xfrm>
          <a:off x="6448425" y="7296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7EDFDFB-26A0-444B-A7AC-8AA20C8DF729}"/>
            </a:ext>
          </a:extLst>
        </xdr:cNvPr>
        <xdr:cNvSpPr txBox="1">
          <a:spLocks noChangeArrowheads="1"/>
        </xdr:cNvSpPr>
      </xdr:nvSpPr>
      <xdr:spPr bwMode="auto">
        <a:xfrm>
          <a:off x="6448425" y="7296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08198BF-7975-485D-8F00-3777D58B7F02}"/>
            </a:ext>
          </a:extLst>
        </xdr:cNvPr>
        <xdr:cNvSpPr txBox="1">
          <a:spLocks noChangeArrowheads="1"/>
        </xdr:cNvSpPr>
      </xdr:nvSpPr>
      <xdr:spPr bwMode="auto">
        <a:xfrm>
          <a:off x="6448425" y="7591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DE837C0-3A6D-4040-B3DB-601F0A61AFB4}"/>
            </a:ext>
          </a:extLst>
        </xdr:cNvPr>
        <xdr:cNvSpPr txBox="1">
          <a:spLocks noChangeArrowheads="1"/>
        </xdr:cNvSpPr>
      </xdr:nvSpPr>
      <xdr:spPr bwMode="auto">
        <a:xfrm>
          <a:off x="6448425" y="7591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2579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2579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257925" y="7972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257925" y="7972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BrowalliaUPC"/>
              <a:cs typeface="BrowalliaUPC"/>
            </a:rPr>
            <a:t>X 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9D06-D85F-44B6-A897-5858DD729F1A}">
  <dimension ref="A1:U26"/>
  <sheetViews>
    <sheetView tabSelected="1" workbookViewId="0">
      <selection activeCell="O10" sqref="O10"/>
    </sheetView>
  </sheetViews>
  <sheetFormatPr defaultColWidth="8" defaultRowHeight="23.25"/>
  <cols>
    <col min="1" max="1" width="5.28515625" style="75" customWidth="1"/>
    <col min="2" max="2" width="36.7109375" style="75" customWidth="1"/>
    <col min="3" max="3" width="6.42578125" style="75" hidden="1" customWidth="1"/>
    <col min="4" max="4" width="6.28515625" style="75" hidden="1" customWidth="1"/>
    <col min="5" max="5" width="6.5703125" style="75" hidden="1" customWidth="1"/>
    <col min="6" max="8" width="6.5703125" style="75" customWidth="1"/>
    <col min="9" max="9" width="6" style="75" customWidth="1"/>
    <col min="10" max="10" width="6.5703125" style="75" customWidth="1"/>
    <col min="11" max="14" width="6.7109375" style="75" customWidth="1"/>
    <col min="15" max="16" width="7" style="75" customWidth="1"/>
    <col min="17" max="17" width="7.5703125" style="75" customWidth="1"/>
    <col min="18" max="18" width="10.28515625" style="75" customWidth="1"/>
    <col min="19" max="16384" width="8" style="75"/>
  </cols>
  <sheetData>
    <row r="1" spans="1:21" s="26" customFormat="1" ht="24">
      <c r="A1" s="23" t="s">
        <v>106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1" s="26" customFormat="1" ht="24.75" thickBot="1">
      <c r="A2" s="27" t="s">
        <v>62</v>
      </c>
      <c r="B2" s="2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1" s="29" customFormat="1" ht="24">
      <c r="A3" s="145" t="s">
        <v>0</v>
      </c>
      <c r="B3" s="148" t="s">
        <v>1</v>
      </c>
      <c r="C3" s="165" t="s">
        <v>74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  <c r="O3" s="152" t="s">
        <v>75</v>
      </c>
      <c r="P3" s="155" t="s">
        <v>9</v>
      </c>
      <c r="Q3" s="155" t="s">
        <v>10</v>
      </c>
      <c r="R3" s="155" t="s">
        <v>76</v>
      </c>
    </row>
    <row r="4" spans="1:21" s="29" customFormat="1" ht="24">
      <c r="A4" s="146"/>
      <c r="B4" s="149"/>
      <c r="C4" s="162">
        <v>2563</v>
      </c>
      <c r="D4" s="159"/>
      <c r="E4" s="160"/>
      <c r="F4" s="158">
        <v>2564</v>
      </c>
      <c r="G4" s="159"/>
      <c r="H4" s="160"/>
      <c r="I4" s="159">
        <v>2565</v>
      </c>
      <c r="J4" s="159"/>
      <c r="K4" s="161"/>
      <c r="L4" s="159">
        <v>2566</v>
      </c>
      <c r="M4" s="159"/>
      <c r="N4" s="161"/>
      <c r="O4" s="153"/>
      <c r="P4" s="156"/>
      <c r="Q4" s="156"/>
      <c r="R4" s="156"/>
    </row>
    <row r="5" spans="1:21" s="32" customFormat="1" ht="24" thickBot="1">
      <c r="A5" s="147"/>
      <c r="B5" s="150"/>
      <c r="C5" s="30" t="s">
        <v>77</v>
      </c>
      <c r="D5" s="31" t="s">
        <v>78</v>
      </c>
      <c r="E5" s="31" t="s">
        <v>74</v>
      </c>
      <c r="F5" s="30" t="s">
        <v>77</v>
      </c>
      <c r="G5" s="31" t="s">
        <v>78</v>
      </c>
      <c r="H5" s="31" t="s">
        <v>74</v>
      </c>
      <c r="I5" s="30" t="s">
        <v>77</v>
      </c>
      <c r="J5" s="31" t="s">
        <v>78</v>
      </c>
      <c r="K5" s="31" t="s">
        <v>74</v>
      </c>
      <c r="L5" s="30" t="s">
        <v>77</v>
      </c>
      <c r="M5" s="31" t="s">
        <v>78</v>
      </c>
      <c r="N5" s="31" t="s">
        <v>74</v>
      </c>
      <c r="O5" s="154"/>
      <c r="P5" s="157"/>
      <c r="Q5" s="157"/>
      <c r="R5" s="157"/>
      <c r="U5" s="33"/>
    </row>
    <row r="6" spans="1:21" s="42" customFormat="1">
      <c r="A6" s="34">
        <v>1</v>
      </c>
      <c r="B6" s="35" t="s">
        <v>11</v>
      </c>
      <c r="C6" s="87">
        <v>8</v>
      </c>
      <c r="D6" s="87">
        <v>211</v>
      </c>
      <c r="E6" s="45">
        <f>D6/C6</f>
        <v>26.375</v>
      </c>
      <c r="F6" s="87">
        <v>8</v>
      </c>
      <c r="G6" s="87">
        <v>273</v>
      </c>
      <c r="H6" s="45">
        <f>G6/F6</f>
        <v>34.125</v>
      </c>
      <c r="I6" s="87">
        <v>8</v>
      </c>
      <c r="J6" s="87">
        <v>189</v>
      </c>
      <c r="K6" s="45">
        <f>J6/I6</f>
        <v>23.625</v>
      </c>
      <c r="L6" s="87">
        <v>8</v>
      </c>
      <c r="M6" s="87">
        <v>185</v>
      </c>
      <c r="N6" s="45">
        <f>M6/L6</f>
        <v>23.125</v>
      </c>
      <c r="O6" s="88">
        <f>(H6+K6+N6)/3</f>
        <v>26.958333333333332</v>
      </c>
      <c r="P6" s="89">
        <v>5</v>
      </c>
      <c r="Q6" s="90">
        <v>8</v>
      </c>
      <c r="R6" s="91" t="s">
        <v>79</v>
      </c>
      <c r="S6" s="40"/>
      <c r="T6" s="40"/>
      <c r="U6" s="41"/>
    </row>
    <row r="7" spans="1:21" s="42" customFormat="1">
      <c r="A7" s="43">
        <v>2</v>
      </c>
      <c r="B7" s="44" t="s">
        <v>12</v>
      </c>
      <c r="C7" s="92">
        <v>10</v>
      </c>
      <c r="D7" s="92">
        <v>137</v>
      </c>
      <c r="E7" s="45">
        <f t="shared" ref="E7:E14" si="0">D7/C7</f>
        <v>13.7</v>
      </c>
      <c r="F7" s="92">
        <v>10</v>
      </c>
      <c r="G7" s="92">
        <v>120</v>
      </c>
      <c r="H7" s="45">
        <f t="shared" ref="H7:H14" si="1">G7/F7</f>
        <v>12</v>
      </c>
      <c r="I7" s="92">
        <v>10</v>
      </c>
      <c r="J7" s="92">
        <v>123</v>
      </c>
      <c r="K7" s="45">
        <f t="shared" ref="K7:K14" si="2">J7/I7</f>
        <v>12.3</v>
      </c>
      <c r="L7" s="92">
        <v>10</v>
      </c>
      <c r="M7" s="92">
        <v>121</v>
      </c>
      <c r="N7" s="45">
        <f t="shared" ref="N7:N14" si="3">M7/L7</f>
        <v>12.1</v>
      </c>
      <c r="O7" s="88">
        <f t="shared" ref="O7:O14" si="4">(H7+K7+N7)/3</f>
        <v>12.133333333333333</v>
      </c>
      <c r="P7" s="93">
        <v>5</v>
      </c>
      <c r="Q7" s="94">
        <v>8</v>
      </c>
      <c r="R7" s="95" t="s">
        <v>80</v>
      </c>
      <c r="S7" s="40"/>
      <c r="T7" s="40"/>
      <c r="U7" s="41"/>
    </row>
    <row r="8" spans="1:21" s="42" customFormat="1">
      <c r="A8" s="43">
        <v>3</v>
      </c>
      <c r="B8" s="44" t="s">
        <v>13</v>
      </c>
      <c r="C8" s="92">
        <v>8</v>
      </c>
      <c r="D8" s="92">
        <v>223</v>
      </c>
      <c r="E8" s="45">
        <f t="shared" si="0"/>
        <v>27.875</v>
      </c>
      <c r="F8" s="92">
        <v>8</v>
      </c>
      <c r="G8" s="92">
        <v>210</v>
      </c>
      <c r="H8" s="45">
        <f t="shared" si="1"/>
        <v>26.25</v>
      </c>
      <c r="I8" s="92">
        <v>8</v>
      </c>
      <c r="J8" s="92">
        <v>246</v>
      </c>
      <c r="K8" s="45">
        <f t="shared" si="2"/>
        <v>30.75</v>
      </c>
      <c r="L8" s="92">
        <v>8</v>
      </c>
      <c r="M8" s="92">
        <v>293</v>
      </c>
      <c r="N8" s="45">
        <f t="shared" si="3"/>
        <v>36.625</v>
      </c>
      <c r="O8" s="88">
        <f t="shared" si="4"/>
        <v>31.208333333333332</v>
      </c>
      <c r="P8" s="93">
        <v>5</v>
      </c>
      <c r="Q8" s="94">
        <v>8</v>
      </c>
      <c r="R8" s="95" t="s">
        <v>79</v>
      </c>
      <c r="S8" s="40"/>
      <c r="T8" s="40"/>
      <c r="U8" s="41"/>
    </row>
    <row r="9" spans="1:21" s="42" customFormat="1">
      <c r="A9" s="43">
        <v>4</v>
      </c>
      <c r="B9" s="48" t="s">
        <v>14</v>
      </c>
      <c r="C9" s="92">
        <v>6</v>
      </c>
      <c r="D9" s="92">
        <v>84</v>
      </c>
      <c r="E9" s="45">
        <f t="shared" si="0"/>
        <v>14</v>
      </c>
      <c r="F9" s="92">
        <v>6</v>
      </c>
      <c r="G9" s="92">
        <v>69</v>
      </c>
      <c r="H9" s="45">
        <f t="shared" si="1"/>
        <v>11.5</v>
      </c>
      <c r="I9" s="92">
        <v>6</v>
      </c>
      <c r="J9" s="92">
        <v>63</v>
      </c>
      <c r="K9" s="45">
        <f t="shared" si="2"/>
        <v>10.5</v>
      </c>
      <c r="L9" s="92">
        <v>6</v>
      </c>
      <c r="M9" s="92">
        <v>56</v>
      </c>
      <c r="N9" s="45">
        <f t="shared" si="3"/>
        <v>9.3333333333333339</v>
      </c>
      <c r="O9" s="88">
        <f t="shared" si="4"/>
        <v>10.444444444444445</v>
      </c>
      <c r="P9" s="93">
        <v>5</v>
      </c>
      <c r="Q9" s="94">
        <v>5</v>
      </c>
      <c r="R9" s="95" t="s">
        <v>80</v>
      </c>
      <c r="S9" s="40"/>
      <c r="T9" s="40"/>
      <c r="U9" s="41"/>
    </row>
    <row r="10" spans="1:21" s="42" customFormat="1">
      <c r="A10" s="43">
        <v>5</v>
      </c>
      <c r="B10" s="44" t="s">
        <v>15</v>
      </c>
      <c r="C10" s="96">
        <v>5</v>
      </c>
      <c r="D10" s="96">
        <v>52</v>
      </c>
      <c r="E10" s="45">
        <f t="shared" si="0"/>
        <v>10.4</v>
      </c>
      <c r="F10" s="92">
        <v>5</v>
      </c>
      <c r="G10" s="96">
        <v>16</v>
      </c>
      <c r="H10" s="45">
        <f t="shared" si="1"/>
        <v>3.2</v>
      </c>
      <c r="I10" s="92">
        <v>5</v>
      </c>
      <c r="J10" s="96">
        <v>12</v>
      </c>
      <c r="K10" s="45">
        <f t="shared" si="2"/>
        <v>2.4</v>
      </c>
      <c r="L10" s="92">
        <v>5</v>
      </c>
      <c r="M10" s="96">
        <v>18</v>
      </c>
      <c r="N10" s="45">
        <f t="shared" si="3"/>
        <v>3.6</v>
      </c>
      <c r="O10" s="88">
        <f t="shared" si="4"/>
        <v>3.0666666666666664</v>
      </c>
      <c r="P10" s="93">
        <v>5</v>
      </c>
      <c r="Q10" s="94">
        <v>5</v>
      </c>
      <c r="R10" s="95" t="s">
        <v>80</v>
      </c>
      <c r="S10" s="40"/>
      <c r="T10" s="40"/>
      <c r="U10" s="41"/>
    </row>
    <row r="11" spans="1:21" s="42" customFormat="1">
      <c r="A11" s="43">
        <v>6</v>
      </c>
      <c r="B11" s="50" t="s">
        <v>16</v>
      </c>
      <c r="C11" s="92">
        <v>3</v>
      </c>
      <c r="D11" s="92">
        <v>17</v>
      </c>
      <c r="E11" s="45">
        <f t="shared" si="0"/>
        <v>5.666666666666667</v>
      </c>
      <c r="F11" s="92">
        <v>3</v>
      </c>
      <c r="G11" s="92">
        <v>12</v>
      </c>
      <c r="H11" s="45">
        <f t="shared" si="1"/>
        <v>4</v>
      </c>
      <c r="I11" s="92">
        <v>3</v>
      </c>
      <c r="J11" s="92">
        <v>8</v>
      </c>
      <c r="K11" s="45">
        <f t="shared" si="2"/>
        <v>2.6666666666666665</v>
      </c>
      <c r="L11" s="92">
        <v>3</v>
      </c>
      <c r="M11" s="92">
        <v>7</v>
      </c>
      <c r="N11" s="45">
        <f t="shared" si="3"/>
        <v>2.3333333333333335</v>
      </c>
      <c r="O11" s="88">
        <f t="shared" si="4"/>
        <v>3</v>
      </c>
      <c r="P11" s="93">
        <v>3</v>
      </c>
      <c r="Q11" s="94">
        <v>3</v>
      </c>
      <c r="R11" s="95" t="s">
        <v>80</v>
      </c>
      <c r="S11" s="40"/>
      <c r="T11" s="40"/>
      <c r="U11" s="41"/>
    </row>
    <row r="12" spans="1:21" s="52" customFormat="1">
      <c r="A12" s="43">
        <v>7</v>
      </c>
      <c r="B12" s="50" t="s">
        <v>17</v>
      </c>
      <c r="C12" s="92">
        <v>3</v>
      </c>
      <c r="D12" s="92">
        <v>13</v>
      </c>
      <c r="E12" s="45">
        <f t="shared" si="0"/>
        <v>4.333333333333333</v>
      </c>
      <c r="F12" s="92">
        <v>3</v>
      </c>
      <c r="G12" s="92">
        <v>7</v>
      </c>
      <c r="H12" s="45">
        <f t="shared" si="1"/>
        <v>2.3333333333333335</v>
      </c>
      <c r="I12" s="92">
        <v>3</v>
      </c>
      <c r="J12" s="92">
        <v>7</v>
      </c>
      <c r="K12" s="45">
        <f t="shared" si="2"/>
        <v>2.3333333333333335</v>
      </c>
      <c r="L12" s="92">
        <v>3</v>
      </c>
      <c r="M12" s="92">
        <v>7</v>
      </c>
      <c r="N12" s="45">
        <f t="shared" si="3"/>
        <v>2.3333333333333335</v>
      </c>
      <c r="O12" s="88">
        <f t="shared" si="4"/>
        <v>2.3333333333333335</v>
      </c>
      <c r="P12" s="93">
        <v>3</v>
      </c>
      <c r="Q12" s="94">
        <v>3</v>
      </c>
      <c r="R12" s="95" t="s">
        <v>80</v>
      </c>
      <c r="S12" s="40"/>
      <c r="T12" s="40"/>
      <c r="U12" s="51"/>
    </row>
    <row r="13" spans="1:21" s="52" customFormat="1">
      <c r="A13" s="43">
        <v>8</v>
      </c>
      <c r="B13" s="50" t="s">
        <v>18</v>
      </c>
      <c r="C13" s="92">
        <v>3</v>
      </c>
      <c r="D13" s="92">
        <v>3</v>
      </c>
      <c r="E13" s="45">
        <f t="shared" si="0"/>
        <v>1</v>
      </c>
      <c r="F13" s="92">
        <v>3</v>
      </c>
      <c r="G13" s="92">
        <v>3</v>
      </c>
      <c r="H13" s="45">
        <f t="shared" si="1"/>
        <v>1</v>
      </c>
      <c r="I13" s="92">
        <v>3</v>
      </c>
      <c r="J13" s="92">
        <v>3</v>
      </c>
      <c r="K13" s="45">
        <f t="shared" si="2"/>
        <v>1</v>
      </c>
      <c r="L13" s="92">
        <v>3</v>
      </c>
      <c r="M13" s="92">
        <v>1</v>
      </c>
      <c r="N13" s="45">
        <f t="shared" si="3"/>
        <v>0.33333333333333331</v>
      </c>
      <c r="O13" s="88">
        <f t="shared" si="4"/>
        <v>0.77777777777777779</v>
      </c>
      <c r="P13" s="93">
        <v>3</v>
      </c>
      <c r="Q13" s="94">
        <v>3</v>
      </c>
      <c r="R13" s="95" t="s">
        <v>80</v>
      </c>
      <c r="S13" s="40"/>
      <c r="T13" s="40"/>
    </row>
    <row r="14" spans="1:21" s="52" customFormat="1">
      <c r="A14" s="43">
        <v>9</v>
      </c>
      <c r="B14" s="53" t="s">
        <v>19</v>
      </c>
      <c r="C14" s="92">
        <v>3</v>
      </c>
      <c r="D14" s="92">
        <v>3</v>
      </c>
      <c r="E14" s="45">
        <f t="shared" si="0"/>
        <v>1</v>
      </c>
      <c r="F14" s="92">
        <v>3</v>
      </c>
      <c r="G14" s="92">
        <v>3</v>
      </c>
      <c r="H14" s="45">
        <f t="shared" si="1"/>
        <v>1</v>
      </c>
      <c r="I14" s="92">
        <v>3</v>
      </c>
      <c r="J14" s="92">
        <v>3</v>
      </c>
      <c r="K14" s="45">
        <f t="shared" si="2"/>
        <v>1</v>
      </c>
      <c r="L14" s="92">
        <v>3</v>
      </c>
      <c r="M14" s="92">
        <v>3</v>
      </c>
      <c r="N14" s="45">
        <f t="shared" si="3"/>
        <v>1</v>
      </c>
      <c r="O14" s="88">
        <f t="shared" si="4"/>
        <v>1</v>
      </c>
      <c r="P14" s="97" t="s">
        <v>23</v>
      </c>
      <c r="Q14" s="98" t="s">
        <v>23</v>
      </c>
      <c r="R14" s="95" t="s">
        <v>80</v>
      </c>
      <c r="S14" s="40"/>
      <c r="T14" s="40"/>
    </row>
    <row r="15" spans="1:21" s="52" customFormat="1" ht="24" thickBot="1">
      <c r="A15" s="99"/>
      <c r="B15" s="100"/>
      <c r="C15" s="101"/>
      <c r="D15" s="101"/>
      <c r="E15" s="55"/>
      <c r="F15" s="101"/>
      <c r="G15" s="101"/>
      <c r="H15" s="55"/>
      <c r="I15" s="101"/>
      <c r="J15" s="101"/>
      <c r="K15" s="55"/>
      <c r="L15" s="101"/>
      <c r="M15" s="101"/>
      <c r="N15" s="55"/>
      <c r="O15" s="88"/>
      <c r="P15" s="102"/>
      <c r="Q15" s="102"/>
      <c r="R15" s="103"/>
      <c r="S15" s="40"/>
      <c r="T15" s="40"/>
    </row>
    <row r="16" spans="1:21" s="52" customFormat="1" ht="24" thickBot="1">
      <c r="A16" s="136" t="s">
        <v>21</v>
      </c>
      <c r="B16" s="137"/>
      <c r="C16" s="104">
        <v>41</v>
      </c>
      <c r="D16" s="104">
        <f>SUM(D6:D14)</f>
        <v>743</v>
      </c>
      <c r="E16" s="58">
        <f>D16/C16</f>
        <v>18.121951219512194</v>
      </c>
      <c r="F16" s="104">
        <v>39</v>
      </c>
      <c r="G16" s="104">
        <f>SUM(G6:G14)</f>
        <v>713</v>
      </c>
      <c r="H16" s="58">
        <f>G16/F16</f>
        <v>18.282051282051281</v>
      </c>
      <c r="I16" s="104">
        <v>38</v>
      </c>
      <c r="J16" s="104">
        <f>SUM(J6:J14)</f>
        <v>654</v>
      </c>
      <c r="K16" s="58">
        <f>J16/I16</f>
        <v>17.210526315789473</v>
      </c>
      <c r="L16" s="104">
        <v>37</v>
      </c>
      <c r="M16" s="104">
        <f>SUM(M6:M14)</f>
        <v>691</v>
      </c>
      <c r="N16" s="58">
        <f>M16/L16</f>
        <v>18.675675675675677</v>
      </c>
      <c r="O16" s="105">
        <f>(H16+K16+N16)/3</f>
        <v>18.056084424505475</v>
      </c>
      <c r="P16" s="60">
        <f>P6+P7+P8+P9+P10+P11+P12+P13</f>
        <v>34</v>
      </c>
      <c r="Q16" s="106">
        <f>Q6+Q7+Q8+Q9+Q10+Q11+Q12+Q13</f>
        <v>43</v>
      </c>
      <c r="R16" s="107"/>
      <c r="S16" s="61"/>
      <c r="T16" s="62"/>
    </row>
    <row r="17" spans="1:20" s="52" customFormat="1" ht="24" thickBot="1">
      <c r="A17" s="138" t="s">
        <v>91</v>
      </c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08"/>
      <c r="M17" s="108"/>
      <c r="N17" s="108"/>
      <c r="O17" s="141" t="s">
        <v>22</v>
      </c>
      <c r="P17" s="142"/>
      <c r="Q17" s="142"/>
      <c r="R17" s="143"/>
    </row>
    <row r="18" spans="1:20" s="52" customFormat="1">
      <c r="A18" s="65" t="s">
        <v>66</v>
      </c>
      <c r="B18" s="163" t="s">
        <v>81</v>
      </c>
      <c r="C18" s="163"/>
      <c r="D18" s="163"/>
      <c r="E18" s="163"/>
      <c r="F18" s="163"/>
      <c r="G18" s="164" t="s">
        <v>82</v>
      </c>
      <c r="H18" s="164"/>
      <c r="I18" s="164"/>
      <c r="J18" s="67"/>
      <c r="K18" s="68"/>
      <c r="L18" s="68"/>
      <c r="M18" s="68"/>
      <c r="N18" s="68"/>
      <c r="O18" s="144"/>
      <c r="P18" s="144"/>
      <c r="Q18" s="144"/>
    </row>
    <row r="19" spans="1:20" s="42" customFormat="1">
      <c r="A19" s="67"/>
      <c r="B19" s="109" t="s">
        <v>83</v>
      </c>
      <c r="C19" s="66"/>
      <c r="D19" s="70"/>
      <c r="E19" s="70"/>
      <c r="F19" s="70"/>
      <c r="G19" s="164" t="s">
        <v>84</v>
      </c>
      <c r="H19" s="164"/>
      <c r="I19" s="164"/>
      <c r="J19" s="70"/>
      <c r="K19" s="68"/>
      <c r="L19" s="68"/>
      <c r="M19" s="68"/>
      <c r="N19" s="68"/>
      <c r="O19" s="71"/>
      <c r="P19" s="71"/>
      <c r="Q19" s="71"/>
      <c r="R19" s="52"/>
      <c r="S19" s="52"/>
      <c r="T19" s="52"/>
    </row>
    <row r="20" spans="1:20" s="73" customFormat="1">
      <c r="A20" s="67"/>
      <c r="B20" s="109" t="s">
        <v>85</v>
      </c>
      <c r="C20" s="66"/>
      <c r="D20" s="70"/>
      <c r="E20" s="70"/>
      <c r="F20" s="70"/>
      <c r="G20" s="70"/>
      <c r="H20" s="70"/>
      <c r="I20" s="70"/>
      <c r="J20" s="70"/>
      <c r="K20" s="68"/>
      <c r="L20" s="68"/>
      <c r="M20" s="68"/>
      <c r="N20" s="68"/>
      <c r="O20" s="72"/>
      <c r="P20" s="72"/>
      <c r="Q20" s="72"/>
      <c r="R20" s="52"/>
      <c r="S20" s="52"/>
      <c r="T20" s="52"/>
    </row>
    <row r="21" spans="1:20" s="73" customFormat="1">
      <c r="A21" s="67"/>
      <c r="B21" s="110" t="s">
        <v>86</v>
      </c>
      <c r="C21" s="67"/>
      <c r="D21" s="67"/>
      <c r="E21" s="67"/>
      <c r="F21" s="67"/>
      <c r="G21" s="67"/>
      <c r="H21" s="67"/>
      <c r="I21" s="67"/>
      <c r="J21" s="67"/>
      <c r="K21" s="74"/>
      <c r="L21" s="74"/>
      <c r="M21" s="74"/>
      <c r="N21" s="74"/>
      <c r="O21" s="74"/>
      <c r="P21" s="74"/>
      <c r="Q21" s="74"/>
      <c r="R21" s="42"/>
      <c r="S21" s="42"/>
      <c r="T21" s="42"/>
    </row>
    <row r="22" spans="1:20">
      <c r="A22" s="67"/>
      <c r="B22" s="110" t="s">
        <v>87</v>
      </c>
      <c r="C22" s="67"/>
      <c r="D22" s="67"/>
      <c r="E22" s="67"/>
      <c r="F22" s="67"/>
      <c r="G22" s="67"/>
      <c r="H22" s="67"/>
      <c r="I22" s="67"/>
      <c r="J22" s="67"/>
      <c r="K22" s="74"/>
      <c r="L22" s="74"/>
      <c r="M22" s="74"/>
      <c r="N22" s="74"/>
      <c r="O22" s="74"/>
      <c r="P22" s="74"/>
      <c r="Q22" s="74"/>
      <c r="R22" s="73"/>
      <c r="S22" s="73"/>
      <c r="T22" s="73"/>
    </row>
    <row r="23" spans="1:20">
      <c r="A23" s="67"/>
      <c r="B23" s="110" t="s">
        <v>88</v>
      </c>
      <c r="C23" s="76"/>
      <c r="D23" s="77"/>
      <c r="E23" s="77"/>
      <c r="F23" s="77"/>
      <c r="G23" s="77"/>
      <c r="H23" s="77"/>
      <c r="I23" s="77"/>
      <c r="J23" s="77"/>
      <c r="K23" s="74"/>
      <c r="L23" s="74"/>
      <c r="M23" s="74"/>
      <c r="N23" s="74"/>
      <c r="O23" s="74"/>
      <c r="P23" s="74"/>
      <c r="Q23" s="74"/>
      <c r="R23" s="73"/>
      <c r="S23" s="73"/>
      <c r="T23" s="73"/>
    </row>
    <row r="24" spans="1:20" s="79" customFormat="1">
      <c r="A24" s="67"/>
      <c r="B24" s="110" t="s">
        <v>89</v>
      </c>
      <c r="C24" s="78"/>
      <c r="D24" s="77"/>
      <c r="E24" s="77"/>
      <c r="F24" s="77"/>
      <c r="G24" s="77"/>
      <c r="H24" s="77"/>
      <c r="I24" s="77"/>
      <c r="J24" s="77"/>
      <c r="K24" s="74"/>
      <c r="L24" s="74"/>
      <c r="M24" s="74"/>
      <c r="N24" s="74"/>
      <c r="O24" s="74"/>
      <c r="P24" s="74"/>
      <c r="Q24" s="74"/>
      <c r="R24" s="75"/>
      <c r="S24" s="75"/>
      <c r="T24" s="75"/>
    </row>
    <row r="25" spans="1:20" s="82" customFormat="1">
      <c r="A25" s="67"/>
      <c r="B25" s="110" t="s">
        <v>90</v>
      </c>
      <c r="C25" s="81"/>
      <c r="D25" s="77"/>
      <c r="E25" s="77"/>
      <c r="F25" s="77"/>
      <c r="G25" s="77"/>
      <c r="H25" s="77"/>
      <c r="I25" s="77"/>
      <c r="J25" s="77"/>
      <c r="K25" s="74"/>
      <c r="L25" s="74"/>
      <c r="M25" s="74"/>
      <c r="N25" s="74"/>
      <c r="O25" s="74"/>
      <c r="P25" s="74"/>
      <c r="Q25" s="74"/>
      <c r="R25" s="75"/>
      <c r="S25" s="75"/>
      <c r="T25" s="75"/>
    </row>
    <row r="26" spans="1:20">
      <c r="A26" s="84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2"/>
      <c r="S26" s="82"/>
      <c r="T26" s="82"/>
    </row>
  </sheetData>
  <mergeCells count="18">
    <mergeCell ref="B18:F18"/>
    <mergeCell ref="G18:I18"/>
    <mergeCell ref="O18:Q18"/>
    <mergeCell ref="G19:I19"/>
    <mergeCell ref="C3:N3"/>
    <mergeCell ref="L4:N4"/>
    <mergeCell ref="A17:K17"/>
    <mergeCell ref="O17:R17"/>
    <mergeCell ref="R3:R5"/>
    <mergeCell ref="C4:E4"/>
    <mergeCell ref="F4:H4"/>
    <mergeCell ref="I4:K4"/>
    <mergeCell ref="A16:B16"/>
    <mergeCell ref="A3:A5"/>
    <mergeCell ref="B3:B5"/>
    <mergeCell ref="O3:O5"/>
    <mergeCell ref="P3:P5"/>
    <mergeCell ref="Q3:Q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31C7-A17C-438A-BCA9-19B2A6F51B5E}">
  <dimension ref="A1:R25"/>
  <sheetViews>
    <sheetView topLeftCell="A6" workbookViewId="0">
      <selection activeCell="E13" sqref="E13"/>
    </sheetView>
  </sheetViews>
  <sheetFormatPr defaultColWidth="8" defaultRowHeight="23.25"/>
  <cols>
    <col min="1" max="1" width="5.42578125" style="75" customWidth="1"/>
    <col min="2" max="2" width="29.140625" style="75" customWidth="1"/>
    <col min="3" max="3" width="6.140625" style="75" customWidth="1"/>
    <col min="4" max="4" width="6.5703125" style="75" customWidth="1"/>
    <col min="5" max="5" width="8" style="75"/>
    <col min="6" max="7" width="6.5703125" style="75" customWidth="1"/>
    <col min="8" max="8" width="7.85546875" style="75" customWidth="1"/>
    <col min="9" max="9" width="6" style="75" customWidth="1"/>
    <col min="10" max="10" width="6.5703125" style="75" customWidth="1"/>
    <col min="11" max="11" width="7.85546875" style="75" customWidth="1"/>
    <col min="12" max="12" width="6.7109375" style="75" customWidth="1"/>
    <col min="13" max="13" width="8.140625" style="75" customWidth="1"/>
    <col min="14" max="14" width="9.140625" style="75" customWidth="1"/>
    <col min="15" max="16384" width="8" style="75"/>
  </cols>
  <sheetData>
    <row r="1" spans="1:18" s="26" customFormat="1" ht="24">
      <c r="A1" s="23" t="s">
        <v>107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8" s="26" customFormat="1" ht="24.75" thickBot="1">
      <c r="A2" s="27" t="s">
        <v>62</v>
      </c>
      <c r="B2" s="2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s="29" customFormat="1" ht="24">
      <c r="A3" s="145" t="s">
        <v>0</v>
      </c>
      <c r="B3" s="148" t="s">
        <v>1</v>
      </c>
      <c r="C3" s="151" t="s">
        <v>2</v>
      </c>
      <c r="D3" s="151"/>
      <c r="E3" s="151"/>
      <c r="F3" s="151"/>
      <c r="G3" s="151"/>
      <c r="H3" s="151"/>
      <c r="I3" s="151"/>
      <c r="J3" s="151"/>
      <c r="K3" s="151"/>
      <c r="L3" s="152" t="s">
        <v>92</v>
      </c>
      <c r="M3" s="155" t="s">
        <v>9</v>
      </c>
      <c r="N3" s="155" t="s">
        <v>10</v>
      </c>
    </row>
    <row r="4" spans="1:18" s="29" customFormat="1" ht="24">
      <c r="A4" s="146"/>
      <c r="B4" s="149"/>
      <c r="C4" s="158" t="s">
        <v>102</v>
      </c>
      <c r="D4" s="159"/>
      <c r="E4" s="159"/>
      <c r="F4" s="158" t="s">
        <v>103</v>
      </c>
      <c r="G4" s="159"/>
      <c r="H4" s="160"/>
      <c r="I4" s="159" t="s">
        <v>104</v>
      </c>
      <c r="J4" s="159"/>
      <c r="K4" s="161"/>
      <c r="L4" s="153"/>
      <c r="M4" s="156"/>
      <c r="N4" s="156"/>
    </row>
    <row r="5" spans="1:18" s="32" customFormat="1" ht="24" thickBot="1">
      <c r="A5" s="147"/>
      <c r="B5" s="150"/>
      <c r="C5" s="30" t="s">
        <v>6</v>
      </c>
      <c r="D5" s="31" t="s">
        <v>2</v>
      </c>
      <c r="E5" s="31" t="s">
        <v>93</v>
      </c>
      <c r="F5" s="30" t="s">
        <v>6</v>
      </c>
      <c r="G5" s="31" t="s">
        <v>2</v>
      </c>
      <c r="H5" s="31" t="s">
        <v>93</v>
      </c>
      <c r="I5" s="30" t="s">
        <v>6</v>
      </c>
      <c r="J5" s="31" t="s">
        <v>2</v>
      </c>
      <c r="K5" s="31" t="s">
        <v>93</v>
      </c>
      <c r="L5" s="154"/>
      <c r="M5" s="157"/>
      <c r="N5" s="157"/>
      <c r="R5" s="33"/>
    </row>
    <row r="6" spans="1:18" s="42" customFormat="1">
      <c r="A6" s="34">
        <v>1</v>
      </c>
      <c r="B6" s="35" t="s">
        <v>11</v>
      </c>
      <c r="C6" s="116">
        <v>8</v>
      </c>
      <c r="D6" s="117">
        <v>157.66999999999999</v>
      </c>
      <c r="E6" s="36">
        <f>D6/C6</f>
        <v>19.708749999999998</v>
      </c>
      <c r="F6" s="118">
        <v>8</v>
      </c>
      <c r="G6" s="117">
        <v>90.94</v>
      </c>
      <c r="H6" s="36">
        <f>G6/F6</f>
        <v>11.3675</v>
      </c>
      <c r="I6" s="87">
        <f>AVERAGE(C6,F6)</f>
        <v>8</v>
      </c>
      <c r="J6" s="111">
        <f>(D6+G6)/2</f>
        <v>124.30499999999999</v>
      </c>
      <c r="K6" s="112">
        <f>(E6+H6)/2</f>
        <v>15.538124999999999</v>
      </c>
      <c r="L6" s="88">
        <f>(E6+H6)/2</f>
        <v>15.538124999999999</v>
      </c>
      <c r="M6" s="89">
        <v>5</v>
      </c>
      <c r="N6" s="90">
        <v>8</v>
      </c>
      <c r="O6" s="39"/>
      <c r="P6" s="40"/>
      <c r="Q6" s="40"/>
      <c r="R6" s="41"/>
    </row>
    <row r="7" spans="1:18" s="42" customFormat="1">
      <c r="A7" s="43">
        <v>2</v>
      </c>
      <c r="B7" s="44" t="s">
        <v>12</v>
      </c>
      <c r="C7" s="119">
        <v>10</v>
      </c>
      <c r="D7" s="120">
        <v>179.11</v>
      </c>
      <c r="E7" s="45">
        <f t="shared" ref="E7:E14" si="0">D7/C7</f>
        <v>17.911000000000001</v>
      </c>
      <c r="F7" s="121">
        <v>10</v>
      </c>
      <c r="G7" s="120">
        <v>136.38999999999999</v>
      </c>
      <c r="H7" s="45">
        <f t="shared" ref="H7:H14" si="1">G7/F7</f>
        <v>13.638999999999999</v>
      </c>
      <c r="I7" s="92">
        <f t="shared" ref="I7:I14" si="2">AVERAGE(C7,F7)</f>
        <v>10</v>
      </c>
      <c r="J7" s="113">
        <f>(D7+G7)/2</f>
        <v>157.75</v>
      </c>
      <c r="K7" s="114">
        <f t="shared" ref="J7:K14" si="3">(E7+H7)/2</f>
        <v>15.775</v>
      </c>
      <c r="L7" s="88">
        <f t="shared" ref="L7:L14" si="4">(E7+H7)/2</f>
        <v>15.775</v>
      </c>
      <c r="M7" s="93">
        <v>5</v>
      </c>
      <c r="N7" s="94">
        <v>8</v>
      </c>
      <c r="O7" s="39"/>
      <c r="P7" s="40"/>
      <c r="Q7" s="40"/>
      <c r="R7" s="41"/>
    </row>
    <row r="8" spans="1:18" s="42" customFormat="1">
      <c r="A8" s="43">
        <v>3</v>
      </c>
      <c r="B8" s="44" t="s">
        <v>13</v>
      </c>
      <c r="C8" s="119">
        <v>8</v>
      </c>
      <c r="D8" s="120">
        <v>239.33</v>
      </c>
      <c r="E8" s="45">
        <f t="shared" si="0"/>
        <v>29.916250000000002</v>
      </c>
      <c r="F8" s="121">
        <v>8</v>
      </c>
      <c r="G8" s="120">
        <v>185.11</v>
      </c>
      <c r="H8" s="45">
        <f t="shared" si="1"/>
        <v>23.138750000000002</v>
      </c>
      <c r="I8" s="92">
        <f t="shared" si="2"/>
        <v>8</v>
      </c>
      <c r="J8" s="113">
        <f t="shared" si="3"/>
        <v>212.22000000000003</v>
      </c>
      <c r="K8" s="114">
        <f t="shared" si="3"/>
        <v>26.527500000000003</v>
      </c>
      <c r="L8" s="88">
        <f t="shared" si="4"/>
        <v>26.527500000000003</v>
      </c>
      <c r="M8" s="93">
        <v>5</v>
      </c>
      <c r="N8" s="94">
        <v>8</v>
      </c>
      <c r="O8" s="39"/>
      <c r="P8" s="40"/>
      <c r="Q8" s="40"/>
      <c r="R8" s="41"/>
    </row>
    <row r="9" spans="1:18" s="42" customFormat="1">
      <c r="A9" s="43">
        <v>4</v>
      </c>
      <c r="B9" s="48" t="s">
        <v>14</v>
      </c>
      <c r="C9" s="119">
        <v>5</v>
      </c>
      <c r="D9" s="120">
        <v>38.33</v>
      </c>
      <c r="E9" s="45">
        <f t="shared" si="0"/>
        <v>7.6659999999999995</v>
      </c>
      <c r="F9" s="121">
        <v>6</v>
      </c>
      <c r="G9" s="120">
        <v>76.67</v>
      </c>
      <c r="H9" s="45">
        <f t="shared" si="1"/>
        <v>12.778333333333334</v>
      </c>
      <c r="I9" s="92">
        <f t="shared" si="2"/>
        <v>5.5</v>
      </c>
      <c r="J9" s="113">
        <f t="shared" si="3"/>
        <v>57.5</v>
      </c>
      <c r="K9" s="114">
        <f t="shared" si="3"/>
        <v>10.222166666666666</v>
      </c>
      <c r="L9" s="88">
        <f t="shared" si="4"/>
        <v>10.222166666666666</v>
      </c>
      <c r="M9" s="93">
        <v>5</v>
      </c>
      <c r="N9" s="94">
        <v>5</v>
      </c>
      <c r="O9" s="39"/>
      <c r="P9" s="40"/>
      <c r="Q9" s="40"/>
      <c r="R9" s="41"/>
    </row>
    <row r="10" spans="1:18" s="42" customFormat="1">
      <c r="A10" s="43">
        <v>5</v>
      </c>
      <c r="B10" s="44" t="s">
        <v>15</v>
      </c>
      <c r="C10" s="119">
        <v>5</v>
      </c>
      <c r="D10" s="120">
        <v>2.5</v>
      </c>
      <c r="E10" s="45">
        <f t="shared" si="0"/>
        <v>0.5</v>
      </c>
      <c r="F10" s="121">
        <v>5</v>
      </c>
      <c r="G10" s="120">
        <v>3.33</v>
      </c>
      <c r="H10" s="45">
        <f t="shared" si="1"/>
        <v>0.66600000000000004</v>
      </c>
      <c r="I10" s="92">
        <f t="shared" si="2"/>
        <v>5</v>
      </c>
      <c r="J10" s="113">
        <f t="shared" si="3"/>
        <v>2.915</v>
      </c>
      <c r="K10" s="122">
        <f t="shared" si="3"/>
        <v>0.58299999999999996</v>
      </c>
      <c r="L10" s="123">
        <f t="shared" si="4"/>
        <v>0.58299999999999996</v>
      </c>
      <c r="M10" s="93">
        <v>5</v>
      </c>
      <c r="N10" s="94">
        <v>5</v>
      </c>
      <c r="O10" s="39"/>
      <c r="P10" s="40"/>
      <c r="Q10" s="40"/>
      <c r="R10" s="41"/>
    </row>
    <row r="11" spans="1:18" s="42" customFormat="1">
      <c r="A11" s="43">
        <v>6</v>
      </c>
      <c r="B11" s="50" t="s">
        <v>16</v>
      </c>
      <c r="C11" s="119">
        <v>3</v>
      </c>
      <c r="D11" s="120">
        <v>5.83</v>
      </c>
      <c r="E11" s="45">
        <f t="shared" si="0"/>
        <v>1.9433333333333334</v>
      </c>
      <c r="F11" s="121">
        <v>3</v>
      </c>
      <c r="G11" s="120">
        <v>3.25</v>
      </c>
      <c r="H11" s="45">
        <f t="shared" si="1"/>
        <v>1.0833333333333333</v>
      </c>
      <c r="I11" s="92">
        <f t="shared" si="2"/>
        <v>3</v>
      </c>
      <c r="J11" s="115">
        <f t="shared" si="3"/>
        <v>4.54</v>
      </c>
      <c r="K11" s="114">
        <f t="shared" si="3"/>
        <v>1.5133333333333332</v>
      </c>
      <c r="L11" s="88">
        <f t="shared" si="4"/>
        <v>1.5133333333333332</v>
      </c>
      <c r="M11" s="93">
        <v>3</v>
      </c>
      <c r="N11" s="94">
        <v>3</v>
      </c>
      <c r="O11" s="39"/>
      <c r="P11" s="40"/>
      <c r="Q11" s="40"/>
      <c r="R11" s="41"/>
    </row>
    <row r="12" spans="1:18" s="52" customFormat="1">
      <c r="A12" s="43">
        <v>7</v>
      </c>
      <c r="B12" s="50" t="s">
        <v>17</v>
      </c>
      <c r="C12" s="119">
        <v>3</v>
      </c>
      <c r="D12" s="120">
        <v>7.42</v>
      </c>
      <c r="E12" s="45">
        <f t="shared" si="0"/>
        <v>2.4733333333333332</v>
      </c>
      <c r="F12" s="121">
        <v>3</v>
      </c>
      <c r="G12" s="120">
        <v>6.42</v>
      </c>
      <c r="H12" s="45">
        <f t="shared" si="1"/>
        <v>2.14</v>
      </c>
      <c r="I12" s="92">
        <f t="shared" si="2"/>
        <v>3</v>
      </c>
      <c r="J12" s="113">
        <f t="shared" si="3"/>
        <v>6.92</v>
      </c>
      <c r="K12" s="114">
        <f t="shared" si="3"/>
        <v>2.3066666666666666</v>
      </c>
      <c r="L12" s="88">
        <f t="shared" si="4"/>
        <v>2.3066666666666666</v>
      </c>
      <c r="M12" s="93">
        <v>3</v>
      </c>
      <c r="N12" s="94">
        <v>3</v>
      </c>
      <c r="O12" s="39"/>
      <c r="P12" s="40"/>
      <c r="Q12" s="40"/>
      <c r="R12" s="51"/>
    </row>
    <row r="13" spans="1:18" s="52" customFormat="1">
      <c r="A13" s="43">
        <v>8</v>
      </c>
      <c r="B13" s="50" t="s">
        <v>18</v>
      </c>
      <c r="C13" s="119">
        <v>3</v>
      </c>
      <c r="D13" s="120">
        <v>2.61</v>
      </c>
      <c r="E13" s="45">
        <f t="shared" si="0"/>
        <v>0.87</v>
      </c>
      <c r="F13" s="121">
        <v>3</v>
      </c>
      <c r="G13" s="120">
        <v>0.78</v>
      </c>
      <c r="H13" s="45">
        <f t="shared" si="1"/>
        <v>0.26</v>
      </c>
      <c r="I13" s="92">
        <f t="shared" si="2"/>
        <v>3</v>
      </c>
      <c r="J13" s="113">
        <f t="shared" si="3"/>
        <v>1.6949999999999998</v>
      </c>
      <c r="K13" s="114">
        <f t="shared" si="3"/>
        <v>0.56499999999999995</v>
      </c>
      <c r="L13" s="88">
        <f t="shared" si="4"/>
        <v>0.56499999999999995</v>
      </c>
      <c r="M13" s="93">
        <v>3</v>
      </c>
      <c r="N13" s="94">
        <v>3</v>
      </c>
      <c r="O13" s="39"/>
      <c r="P13" s="40"/>
      <c r="Q13" s="40"/>
    </row>
    <row r="14" spans="1:18" s="52" customFormat="1" ht="24" thickBot="1">
      <c r="A14" s="43">
        <v>9</v>
      </c>
      <c r="B14" s="53" t="s">
        <v>19</v>
      </c>
      <c r="C14" s="119">
        <v>3</v>
      </c>
      <c r="D14" s="120">
        <v>2.58</v>
      </c>
      <c r="E14" s="45">
        <f t="shared" si="0"/>
        <v>0.86</v>
      </c>
      <c r="F14" s="121">
        <v>3</v>
      </c>
      <c r="G14" s="120">
        <v>3.08</v>
      </c>
      <c r="H14" s="45">
        <f t="shared" si="1"/>
        <v>1.0266666666666666</v>
      </c>
      <c r="I14" s="92">
        <f t="shared" si="2"/>
        <v>3</v>
      </c>
      <c r="J14" s="113">
        <f t="shared" si="3"/>
        <v>2.83</v>
      </c>
      <c r="K14" s="114">
        <f t="shared" si="3"/>
        <v>0.94333333333333336</v>
      </c>
      <c r="L14" s="88">
        <f t="shared" si="4"/>
        <v>0.94333333333333336</v>
      </c>
      <c r="M14" s="102" t="s">
        <v>23</v>
      </c>
      <c r="N14" s="102" t="s">
        <v>23</v>
      </c>
      <c r="O14" s="39"/>
      <c r="P14" s="40"/>
      <c r="Q14" s="40"/>
    </row>
    <row r="15" spans="1:18" s="52" customFormat="1" ht="24" thickBot="1">
      <c r="A15" s="136" t="s">
        <v>21</v>
      </c>
      <c r="B15" s="137"/>
      <c r="C15" s="104">
        <f>SUM(C6:C13)</f>
        <v>45</v>
      </c>
      <c r="D15" s="104">
        <f>SUM(D6:D14)</f>
        <v>635.38000000000011</v>
      </c>
      <c r="E15" s="58">
        <f>D15/C15</f>
        <v>14.119555555555557</v>
      </c>
      <c r="F15" s="104">
        <f>SUM(F6:F13)</f>
        <v>46</v>
      </c>
      <c r="G15" s="104">
        <f>SUM(G6:G14)</f>
        <v>505.96999999999997</v>
      </c>
      <c r="H15" s="58">
        <f>G15/F15</f>
        <v>10.999347826086955</v>
      </c>
      <c r="I15" s="104">
        <f>SUM(I6:I13)</f>
        <v>45.5</v>
      </c>
      <c r="J15" s="104">
        <f>SUM(J6:J14)</f>
        <v>570.67500000000007</v>
      </c>
      <c r="K15" s="58">
        <f>J15/I15</f>
        <v>12.542307692307693</v>
      </c>
      <c r="L15" s="105">
        <f>(E15+H15)/2</f>
        <v>12.559451690821255</v>
      </c>
      <c r="M15" s="60">
        <f>M6+M7+M8+M9+M10+M11+M12+M13</f>
        <v>34</v>
      </c>
      <c r="N15" s="106">
        <f>N6+N7+N8+N9+N10+N11+N12+N13</f>
        <v>43</v>
      </c>
      <c r="O15" s="39"/>
      <c r="P15" s="61"/>
      <c r="Q15" s="62"/>
    </row>
    <row r="16" spans="1:18" s="52" customFormat="1" ht="42.75" customHeight="1" thickBot="1">
      <c r="A16" s="138" t="s">
        <v>105</v>
      </c>
      <c r="B16" s="139"/>
      <c r="C16" s="140"/>
      <c r="D16" s="140"/>
      <c r="E16" s="140"/>
      <c r="F16" s="140"/>
      <c r="G16" s="140"/>
      <c r="H16" s="140"/>
      <c r="I16" s="140"/>
      <c r="J16" s="140"/>
      <c r="K16" s="140"/>
      <c r="L16" s="141" t="s">
        <v>22</v>
      </c>
      <c r="M16" s="142"/>
      <c r="N16" s="143"/>
    </row>
    <row r="17" spans="1:17" s="52" customFormat="1">
      <c r="A17" s="65" t="s">
        <v>66</v>
      </c>
      <c r="B17" s="109" t="s">
        <v>94</v>
      </c>
      <c r="C17" s="67"/>
      <c r="D17" s="67"/>
      <c r="E17" s="67"/>
      <c r="F17" s="67"/>
      <c r="G17" s="67"/>
      <c r="H17" s="67"/>
      <c r="I17" s="67"/>
      <c r="J17" s="67"/>
      <c r="K17" s="68"/>
      <c r="L17" s="144"/>
      <c r="M17" s="144"/>
      <c r="N17" s="144"/>
    </row>
    <row r="18" spans="1:17" s="42" customFormat="1">
      <c r="A18" s="67"/>
      <c r="B18" s="109" t="s">
        <v>95</v>
      </c>
      <c r="C18" s="66"/>
      <c r="D18" s="70"/>
      <c r="E18" s="70"/>
      <c r="F18" s="70"/>
      <c r="G18" s="70"/>
      <c r="H18" s="70"/>
      <c r="I18" s="70"/>
      <c r="J18" s="70"/>
      <c r="K18" s="68"/>
      <c r="L18" s="71"/>
      <c r="M18" s="71"/>
      <c r="N18" s="71"/>
      <c r="O18" s="52"/>
      <c r="P18" s="52"/>
      <c r="Q18" s="52"/>
    </row>
    <row r="19" spans="1:17" s="73" customFormat="1">
      <c r="A19" s="67"/>
      <c r="B19" s="109" t="s">
        <v>96</v>
      </c>
      <c r="C19" s="66" t="s">
        <v>97</v>
      </c>
      <c r="D19" s="70"/>
      <c r="E19" s="70"/>
      <c r="F19" s="70"/>
      <c r="G19" s="70"/>
      <c r="H19" s="70"/>
      <c r="I19" s="70"/>
      <c r="J19" s="70"/>
      <c r="K19" s="68"/>
      <c r="L19" s="72"/>
      <c r="M19" s="72"/>
      <c r="N19" s="72"/>
      <c r="O19" s="52"/>
      <c r="P19" s="52"/>
      <c r="Q19" s="52"/>
    </row>
    <row r="20" spans="1:17" s="73" customFormat="1">
      <c r="A20" s="67"/>
      <c r="B20" s="109" t="s">
        <v>98</v>
      </c>
      <c r="C20" s="66" t="s">
        <v>99</v>
      </c>
      <c r="D20" s="67"/>
      <c r="E20" s="67"/>
      <c r="F20" s="67"/>
      <c r="G20" s="67"/>
      <c r="H20" s="67"/>
      <c r="I20" s="67"/>
      <c r="J20" s="67"/>
      <c r="K20" s="74"/>
      <c r="L20" s="74"/>
      <c r="M20" s="74"/>
      <c r="N20" s="74"/>
      <c r="O20" s="42"/>
      <c r="P20" s="42"/>
      <c r="Q20" s="42"/>
    </row>
    <row r="21" spans="1:17">
      <c r="A21" s="67"/>
      <c r="B21" s="110" t="s">
        <v>100</v>
      </c>
      <c r="C21" s="67"/>
      <c r="D21" s="67"/>
      <c r="E21" s="67"/>
      <c r="F21" s="67"/>
      <c r="G21" s="67"/>
      <c r="H21" s="67"/>
      <c r="I21" s="67"/>
      <c r="J21" s="67"/>
      <c r="K21" s="74"/>
      <c r="L21" s="74"/>
      <c r="M21" s="74"/>
      <c r="N21" s="74"/>
      <c r="O21" s="73"/>
      <c r="P21" s="73"/>
      <c r="Q21" s="73"/>
    </row>
    <row r="22" spans="1:17">
      <c r="A22" s="67"/>
      <c r="B22" s="110" t="s">
        <v>101</v>
      </c>
      <c r="C22" s="76"/>
      <c r="D22" s="77"/>
      <c r="E22" s="77"/>
      <c r="F22" s="77"/>
      <c r="G22" s="77"/>
      <c r="H22" s="77"/>
      <c r="I22" s="77"/>
      <c r="J22" s="77"/>
      <c r="K22" s="74"/>
      <c r="L22" s="74"/>
      <c r="M22" s="74"/>
      <c r="N22" s="74"/>
      <c r="O22" s="73"/>
      <c r="P22" s="73"/>
      <c r="Q22" s="73"/>
    </row>
    <row r="23" spans="1:17" s="79" customFormat="1">
      <c r="A23" s="67"/>
      <c r="B23" s="110"/>
      <c r="C23" s="78"/>
      <c r="D23" s="77"/>
      <c r="E23" s="77"/>
      <c r="F23" s="77"/>
      <c r="G23" s="77"/>
      <c r="H23" s="77"/>
      <c r="I23" s="77"/>
      <c r="J23" s="77"/>
      <c r="K23" s="74"/>
      <c r="L23" s="74"/>
      <c r="M23" s="74"/>
      <c r="N23" s="74"/>
      <c r="O23" s="75"/>
      <c r="P23" s="75"/>
      <c r="Q23" s="75"/>
    </row>
    <row r="24" spans="1:17" s="82" customFormat="1">
      <c r="A24" s="67"/>
      <c r="B24" s="110"/>
      <c r="C24" s="81"/>
      <c r="D24" s="77"/>
      <c r="E24" s="77"/>
      <c r="F24" s="77"/>
      <c r="G24" s="77"/>
      <c r="H24" s="77"/>
      <c r="I24" s="77"/>
      <c r="J24" s="77"/>
      <c r="K24" s="74"/>
      <c r="L24" s="74"/>
      <c r="M24" s="74"/>
      <c r="N24" s="74"/>
      <c r="O24" s="75"/>
      <c r="P24" s="75"/>
      <c r="Q24" s="75"/>
    </row>
    <row r="25" spans="1:17">
      <c r="A25" s="84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2"/>
      <c r="P25" s="82"/>
      <c r="Q25" s="82"/>
    </row>
  </sheetData>
  <mergeCells count="13">
    <mergeCell ref="A15:B15"/>
    <mergeCell ref="A16:K16"/>
    <mergeCell ref="L16:N16"/>
    <mergeCell ref="L17:N17"/>
    <mergeCell ref="A3:A5"/>
    <mergeCell ref="B3:B5"/>
    <mergeCell ref="C3:K3"/>
    <mergeCell ref="L3:L5"/>
    <mergeCell ref="M3:M5"/>
    <mergeCell ref="N3:N5"/>
    <mergeCell ref="C4:E4"/>
    <mergeCell ref="F4:H4"/>
    <mergeCell ref="I4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F12" sqref="F12"/>
    </sheetView>
  </sheetViews>
  <sheetFormatPr defaultColWidth="8" defaultRowHeight="23.25"/>
  <cols>
    <col min="1" max="1" width="5.42578125" style="75" customWidth="1"/>
    <col min="2" max="2" width="36.7109375" style="75" customWidth="1"/>
    <col min="3" max="3" width="6.7109375" style="75" customWidth="1"/>
    <col min="4" max="7" width="6.5703125" style="75" customWidth="1"/>
    <col min="8" max="8" width="9.42578125" style="75" customWidth="1"/>
    <col min="9" max="9" width="8.85546875" style="75" customWidth="1"/>
    <col min="10" max="16384" width="8" style="75"/>
  </cols>
  <sheetData>
    <row r="1" spans="1:13" s="26" customFormat="1" ht="24">
      <c r="A1" s="23" t="s">
        <v>108</v>
      </c>
      <c r="B1" s="24"/>
      <c r="C1" s="25"/>
      <c r="D1" s="25"/>
      <c r="E1" s="25"/>
      <c r="F1" s="25"/>
      <c r="G1" s="25"/>
      <c r="H1" s="25"/>
      <c r="I1" s="25"/>
    </row>
    <row r="2" spans="1:13" s="26" customFormat="1" ht="24.75" thickBot="1">
      <c r="A2" s="27" t="s">
        <v>62</v>
      </c>
      <c r="B2" s="28"/>
      <c r="C2" s="25"/>
      <c r="D2" s="25"/>
      <c r="E2" s="25"/>
      <c r="F2" s="25"/>
      <c r="G2" s="25"/>
      <c r="H2" s="25"/>
      <c r="I2" s="25"/>
    </row>
    <row r="3" spans="1:13" s="29" customFormat="1" ht="24">
      <c r="A3" s="145" t="s">
        <v>0</v>
      </c>
      <c r="B3" s="148" t="s">
        <v>1</v>
      </c>
      <c r="C3" s="151" t="s">
        <v>63</v>
      </c>
      <c r="D3" s="151"/>
      <c r="E3" s="151"/>
      <c r="F3" s="151"/>
      <c r="G3" s="151"/>
      <c r="H3" s="151"/>
      <c r="I3" s="155" t="s">
        <v>56</v>
      </c>
    </row>
    <row r="4" spans="1:13" s="32" customFormat="1" ht="24" thickBot="1">
      <c r="A4" s="147"/>
      <c r="B4" s="150"/>
      <c r="C4" s="30" t="s">
        <v>50</v>
      </c>
      <c r="D4" s="31" t="s">
        <v>51</v>
      </c>
      <c r="E4" s="31" t="s">
        <v>52</v>
      </c>
      <c r="F4" s="31" t="s">
        <v>53</v>
      </c>
      <c r="G4" s="31" t="s">
        <v>54</v>
      </c>
      <c r="H4" s="31" t="s">
        <v>55</v>
      </c>
      <c r="I4" s="157"/>
      <c r="M4" s="33"/>
    </row>
    <row r="5" spans="1:13" s="42" customFormat="1">
      <c r="A5" s="34">
        <v>1</v>
      </c>
      <c r="B5" s="35" t="s">
        <v>11</v>
      </c>
      <c r="C5" s="36">
        <v>10.119999999999999</v>
      </c>
      <c r="D5" s="36">
        <v>29.98</v>
      </c>
      <c r="E5" s="36">
        <v>8.73</v>
      </c>
      <c r="F5" s="36">
        <v>3</v>
      </c>
      <c r="G5" s="36">
        <v>1</v>
      </c>
      <c r="H5" s="37">
        <f>C5+D5+E5+F5+G5</f>
        <v>52.83</v>
      </c>
      <c r="I5" s="38">
        <v>5</v>
      </c>
      <c r="J5" s="39"/>
      <c r="K5" s="40"/>
      <c r="L5" s="40"/>
      <c r="M5" s="41"/>
    </row>
    <row r="6" spans="1:13" s="42" customFormat="1">
      <c r="A6" s="43">
        <v>2</v>
      </c>
      <c r="B6" s="44" t="s">
        <v>12</v>
      </c>
      <c r="C6" s="45">
        <v>10.199999999999999</v>
      </c>
      <c r="D6" s="45">
        <v>29.2</v>
      </c>
      <c r="E6" s="45">
        <v>18.559999999999999</v>
      </c>
      <c r="F6" s="45">
        <v>4.8</v>
      </c>
      <c r="G6" s="45">
        <v>1</v>
      </c>
      <c r="H6" s="46">
        <f>C6+D6+E6+F6+G6</f>
        <v>63.759999999999991</v>
      </c>
      <c r="I6" s="47">
        <v>5</v>
      </c>
      <c r="J6" s="39"/>
      <c r="K6" s="40"/>
      <c r="L6" s="40"/>
      <c r="M6" s="41"/>
    </row>
    <row r="7" spans="1:13" s="42" customFormat="1">
      <c r="A7" s="43">
        <v>3</v>
      </c>
      <c r="B7" s="44" t="s">
        <v>13</v>
      </c>
      <c r="C7" s="45">
        <v>12.4</v>
      </c>
      <c r="D7" s="45">
        <v>33.31</v>
      </c>
      <c r="E7" s="45">
        <v>13.17</v>
      </c>
      <c r="F7" s="45">
        <v>15.41</v>
      </c>
      <c r="G7" s="45">
        <v>0.93</v>
      </c>
      <c r="H7" s="46">
        <f t="shared" ref="H7:H13" si="0">C7+D7+E7+F7+G7</f>
        <v>75.220000000000013</v>
      </c>
      <c r="I7" s="47">
        <v>5</v>
      </c>
      <c r="J7" s="39"/>
      <c r="K7" s="40"/>
      <c r="L7" s="40"/>
      <c r="M7" s="41"/>
    </row>
    <row r="8" spans="1:13" s="42" customFormat="1">
      <c r="A8" s="43">
        <v>4</v>
      </c>
      <c r="B8" s="48" t="s">
        <v>14</v>
      </c>
      <c r="C8" s="45">
        <v>11.75</v>
      </c>
      <c r="D8" s="45">
        <v>28.91</v>
      </c>
      <c r="E8" s="45">
        <v>17.54</v>
      </c>
      <c r="F8" s="45">
        <v>4.75</v>
      </c>
      <c r="G8" s="45">
        <v>1</v>
      </c>
      <c r="H8" s="46">
        <f t="shared" si="0"/>
        <v>63.949999999999996</v>
      </c>
      <c r="I8" s="47">
        <v>5</v>
      </c>
      <c r="J8" s="39"/>
      <c r="K8" s="40"/>
      <c r="L8" s="40"/>
      <c r="M8" s="41"/>
    </row>
    <row r="9" spans="1:13" s="42" customFormat="1">
      <c r="A9" s="43">
        <v>5</v>
      </c>
      <c r="B9" s="44" t="s">
        <v>15</v>
      </c>
      <c r="C9" s="45">
        <v>9.4</v>
      </c>
      <c r="D9" s="49">
        <v>16.940000000000001</v>
      </c>
      <c r="E9" s="49">
        <v>9.93</v>
      </c>
      <c r="F9" s="49">
        <v>2.72</v>
      </c>
      <c r="G9" s="49">
        <v>1</v>
      </c>
      <c r="H9" s="46">
        <f t="shared" si="0"/>
        <v>39.99</v>
      </c>
      <c r="I9" s="47">
        <v>5</v>
      </c>
      <c r="J9" s="39"/>
      <c r="K9" s="40"/>
      <c r="L9" s="40"/>
      <c r="M9" s="41"/>
    </row>
    <row r="10" spans="1:13" s="42" customFormat="1">
      <c r="A10" s="43">
        <v>6</v>
      </c>
      <c r="B10" s="50" t="s">
        <v>16</v>
      </c>
      <c r="C10" s="45">
        <v>10.72</v>
      </c>
      <c r="D10" s="45">
        <v>35.049999999999997</v>
      </c>
      <c r="E10" s="45">
        <v>12.12</v>
      </c>
      <c r="F10" s="45">
        <v>8.2100000000000009</v>
      </c>
      <c r="G10" s="45">
        <v>0.87</v>
      </c>
      <c r="H10" s="46">
        <f t="shared" si="0"/>
        <v>66.97</v>
      </c>
      <c r="I10" s="47">
        <v>3</v>
      </c>
      <c r="J10" s="39"/>
      <c r="K10" s="40"/>
      <c r="L10" s="40"/>
      <c r="M10" s="41"/>
    </row>
    <row r="11" spans="1:13" s="52" customFormat="1">
      <c r="A11" s="43">
        <v>7</v>
      </c>
      <c r="B11" s="50" t="s">
        <v>17</v>
      </c>
      <c r="C11" s="45">
        <v>16.71</v>
      </c>
      <c r="D11" s="45">
        <v>25.22</v>
      </c>
      <c r="E11" s="45">
        <v>15.67</v>
      </c>
      <c r="F11" s="45">
        <v>6.86</v>
      </c>
      <c r="G11" s="45">
        <v>1</v>
      </c>
      <c r="H11" s="46">
        <f t="shared" si="0"/>
        <v>65.460000000000008</v>
      </c>
      <c r="I11" s="47">
        <v>3</v>
      </c>
      <c r="J11" s="39"/>
      <c r="K11" s="40"/>
      <c r="L11" s="40"/>
      <c r="M11" s="51"/>
    </row>
    <row r="12" spans="1:13" s="52" customFormat="1">
      <c r="A12" s="43">
        <v>8</v>
      </c>
      <c r="B12" s="50" t="s">
        <v>18</v>
      </c>
      <c r="C12" s="45">
        <v>10.83</v>
      </c>
      <c r="D12" s="45">
        <v>33.19</v>
      </c>
      <c r="E12" s="45">
        <v>26.61</v>
      </c>
      <c r="F12" s="45">
        <v>5.48</v>
      </c>
      <c r="G12" s="45">
        <v>1</v>
      </c>
      <c r="H12" s="46">
        <f t="shared" si="0"/>
        <v>77.11</v>
      </c>
      <c r="I12" s="47">
        <v>3</v>
      </c>
      <c r="J12" s="39"/>
      <c r="K12" s="40"/>
      <c r="L12" s="40"/>
    </row>
    <row r="13" spans="1:13" s="52" customFormat="1" ht="24" thickBot="1">
      <c r="A13" s="43">
        <v>9</v>
      </c>
      <c r="B13" s="53" t="s">
        <v>19</v>
      </c>
      <c r="C13" s="54">
        <v>16.71</v>
      </c>
      <c r="D13" s="55">
        <v>25.22</v>
      </c>
      <c r="E13" s="55">
        <v>15.67</v>
      </c>
      <c r="F13" s="55">
        <v>6.86</v>
      </c>
      <c r="G13" s="55">
        <v>1</v>
      </c>
      <c r="H13" s="56">
        <f t="shared" si="0"/>
        <v>65.460000000000008</v>
      </c>
      <c r="I13" s="57" t="s">
        <v>23</v>
      </c>
      <c r="J13" s="39"/>
      <c r="K13" s="40"/>
      <c r="L13" s="40"/>
    </row>
    <row r="14" spans="1:13" s="52" customFormat="1" ht="24" thickBot="1">
      <c r="A14" s="136" t="s">
        <v>64</v>
      </c>
      <c r="B14" s="137"/>
      <c r="C14" s="58">
        <f>AVERAGE(C5:C13)</f>
        <v>12.093333333333334</v>
      </c>
      <c r="D14" s="59">
        <f t="shared" ref="D14:H14" si="1">AVERAGE(D5:D13)</f>
        <v>28.557777777777776</v>
      </c>
      <c r="E14" s="59">
        <f t="shared" si="1"/>
        <v>15.333333333333334</v>
      </c>
      <c r="F14" s="59">
        <f t="shared" si="1"/>
        <v>6.4544444444444444</v>
      </c>
      <c r="G14" s="59">
        <f t="shared" si="1"/>
        <v>0.97777777777777786</v>
      </c>
      <c r="H14" s="58">
        <f t="shared" si="1"/>
        <v>63.416666666666679</v>
      </c>
      <c r="I14" s="60">
        <f>I5+I6+I7+I8+I9+I10+I11+I12</f>
        <v>34</v>
      </c>
      <c r="J14" s="39"/>
      <c r="K14" s="61"/>
      <c r="L14" s="62"/>
    </row>
    <row r="15" spans="1:13" s="52" customFormat="1" ht="24" thickBot="1">
      <c r="A15" s="136" t="s">
        <v>57</v>
      </c>
      <c r="B15" s="168"/>
      <c r="C15" s="63">
        <f>(C14/$H$14)*100</f>
        <v>19.069645203679368</v>
      </c>
      <c r="D15" s="63">
        <f t="shared" ref="D15:G15" si="2">(D14/$H$14)*100</f>
        <v>45.03197547087165</v>
      </c>
      <c r="E15" s="63">
        <f t="shared" si="2"/>
        <v>24.178712220762151</v>
      </c>
      <c r="F15" s="63">
        <f t="shared" si="2"/>
        <v>10.177836180464299</v>
      </c>
      <c r="G15" s="63">
        <f t="shared" si="2"/>
        <v>1.5418309242225141</v>
      </c>
      <c r="H15" s="63">
        <v>100</v>
      </c>
      <c r="I15" s="64"/>
      <c r="J15" s="39"/>
      <c r="K15" s="61"/>
      <c r="L15" s="62"/>
    </row>
    <row r="16" spans="1:13" s="52" customFormat="1" ht="24" thickBot="1">
      <c r="A16" s="136" t="s">
        <v>65</v>
      </c>
      <c r="B16" s="168"/>
      <c r="C16" s="63"/>
      <c r="D16" s="22" t="s">
        <v>58</v>
      </c>
      <c r="E16" s="22" t="s">
        <v>59</v>
      </c>
      <c r="F16" s="22" t="s">
        <v>60</v>
      </c>
      <c r="G16" s="22" t="s">
        <v>61</v>
      </c>
      <c r="H16" s="63"/>
      <c r="I16" s="64"/>
      <c r="J16" s="39"/>
      <c r="K16" s="61"/>
      <c r="L16" s="62"/>
    </row>
    <row r="17" spans="1:12" s="52" customFormat="1">
      <c r="A17" s="65" t="s">
        <v>66</v>
      </c>
      <c r="B17" s="66" t="s">
        <v>67</v>
      </c>
      <c r="C17" s="67"/>
      <c r="D17" s="67"/>
      <c r="E17" s="67"/>
      <c r="F17" s="67"/>
      <c r="G17" s="67"/>
      <c r="H17" s="68"/>
      <c r="I17" s="69"/>
    </row>
    <row r="18" spans="1:12" s="42" customFormat="1">
      <c r="A18" s="67"/>
      <c r="B18" s="66" t="s">
        <v>68</v>
      </c>
      <c r="C18" s="66"/>
      <c r="D18" s="70"/>
      <c r="E18" s="70"/>
      <c r="F18" s="70"/>
      <c r="G18" s="70"/>
      <c r="H18" s="68"/>
      <c r="I18" s="71"/>
      <c r="J18" s="52"/>
      <c r="K18" s="52"/>
      <c r="L18" s="52"/>
    </row>
    <row r="19" spans="1:12" s="73" customFormat="1">
      <c r="A19" s="67"/>
      <c r="B19" s="66" t="s">
        <v>69</v>
      </c>
      <c r="C19" s="66"/>
      <c r="D19" s="70"/>
      <c r="E19" s="70"/>
      <c r="F19" s="70"/>
      <c r="G19" s="70"/>
      <c r="H19" s="68"/>
      <c r="I19" s="72"/>
      <c r="J19" s="52"/>
      <c r="K19" s="52"/>
      <c r="L19" s="52"/>
    </row>
    <row r="20" spans="1:12" s="73" customFormat="1">
      <c r="A20" s="67"/>
      <c r="B20" s="66" t="s">
        <v>70</v>
      </c>
      <c r="C20" s="67"/>
      <c r="D20" s="67"/>
      <c r="E20" s="67"/>
      <c r="F20" s="67"/>
      <c r="G20" s="67"/>
      <c r="H20" s="74"/>
      <c r="I20" s="74"/>
      <c r="J20" s="42"/>
      <c r="K20" s="42"/>
      <c r="L20" s="42"/>
    </row>
    <row r="21" spans="1:12">
      <c r="A21" s="67"/>
      <c r="B21" s="66" t="s">
        <v>71</v>
      </c>
      <c r="C21" s="67"/>
      <c r="D21" s="67"/>
      <c r="E21" s="67"/>
      <c r="F21" s="67"/>
      <c r="G21" s="67"/>
      <c r="H21" s="74"/>
      <c r="I21" s="74"/>
      <c r="J21" s="73"/>
      <c r="K21" s="73"/>
      <c r="L21" s="73"/>
    </row>
    <row r="22" spans="1:12">
      <c r="A22" s="67"/>
      <c r="B22" s="66" t="s">
        <v>72</v>
      </c>
      <c r="C22" s="76"/>
      <c r="D22" s="77"/>
      <c r="E22" s="77"/>
      <c r="F22" s="77"/>
      <c r="G22" s="77"/>
      <c r="H22" s="74"/>
      <c r="I22" s="74"/>
      <c r="J22" s="73"/>
      <c r="K22" s="73"/>
      <c r="L22" s="73"/>
    </row>
    <row r="23" spans="1:12" s="79" customFormat="1" ht="23.25" customHeight="1">
      <c r="A23" s="67"/>
      <c r="B23" s="66" t="s">
        <v>73</v>
      </c>
      <c r="C23" s="78"/>
      <c r="D23" s="77"/>
      <c r="E23" s="77"/>
      <c r="F23" s="77"/>
      <c r="G23" s="77"/>
      <c r="H23" s="74"/>
      <c r="I23" s="74"/>
      <c r="J23" s="75"/>
      <c r="K23" s="75"/>
      <c r="L23" s="75"/>
    </row>
    <row r="24" spans="1:12" s="82" customFormat="1">
      <c r="A24" s="67"/>
      <c r="B24" s="80"/>
      <c r="C24" s="81"/>
      <c r="D24" s="77"/>
      <c r="E24" s="77"/>
      <c r="F24" s="77"/>
      <c r="G24" s="77"/>
      <c r="H24" s="74"/>
      <c r="I24" s="74"/>
      <c r="J24" s="75"/>
      <c r="K24" s="75"/>
      <c r="L24" s="75"/>
    </row>
    <row r="25" spans="1:12" s="82" customFormat="1">
      <c r="A25" s="83"/>
      <c r="B25" s="77"/>
      <c r="C25" s="83"/>
      <c r="D25" s="83"/>
      <c r="E25" s="83"/>
      <c r="F25" s="83"/>
      <c r="G25" s="83"/>
      <c r="H25" s="66"/>
      <c r="I25" s="66"/>
    </row>
    <row r="26" spans="1:12" s="82" customFormat="1">
      <c r="A26" s="83"/>
      <c r="B26" s="77"/>
      <c r="C26" s="83"/>
      <c r="D26" s="83"/>
      <c r="E26" s="83"/>
      <c r="F26" s="83"/>
      <c r="G26" s="83"/>
      <c r="H26" s="83"/>
      <c r="I26" s="83"/>
    </row>
    <row r="27" spans="1:12">
      <c r="A27" s="84"/>
      <c r="B27" s="85"/>
      <c r="C27" s="86"/>
      <c r="D27" s="86"/>
      <c r="E27" s="86"/>
      <c r="F27" s="86"/>
      <c r="G27" s="86"/>
      <c r="H27" s="86"/>
      <c r="I27" s="86"/>
      <c r="J27" s="82"/>
      <c r="K27" s="82"/>
      <c r="L27" s="82"/>
    </row>
  </sheetData>
  <mergeCells count="7">
    <mergeCell ref="A16:B16"/>
    <mergeCell ref="A3:A4"/>
    <mergeCell ref="B3:B4"/>
    <mergeCell ref="C3:H3"/>
    <mergeCell ref="I3:I4"/>
    <mergeCell ref="A14:B14"/>
    <mergeCell ref="A15:B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view="pageLayout" topLeftCell="A7" zoomScaleNormal="100" workbookViewId="0">
      <selection activeCell="K5" sqref="K5"/>
    </sheetView>
  </sheetViews>
  <sheetFormatPr defaultRowHeight="15"/>
  <cols>
    <col min="1" max="1" width="5.85546875" customWidth="1"/>
    <col min="2" max="2" width="19.140625" customWidth="1"/>
    <col min="3" max="3" width="8" customWidth="1"/>
    <col min="5" max="5" width="9.7109375" customWidth="1"/>
    <col min="8" max="8" width="10.140625" customWidth="1"/>
    <col min="9" max="9" width="7.42578125" customWidth="1"/>
    <col min="11" max="11" width="10" customWidth="1"/>
  </cols>
  <sheetData>
    <row r="2" spans="1:14" ht="18.75">
      <c r="A2" s="128" t="s">
        <v>0</v>
      </c>
      <c r="B2" s="127" t="s">
        <v>1</v>
      </c>
      <c r="C2" s="127" t="s">
        <v>2</v>
      </c>
      <c r="D2" s="127"/>
      <c r="E2" s="127"/>
      <c r="F2" s="127"/>
      <c r="G2" s="127"/>
      <c r="H2" s="127"/>
      <c r="I2" s="127"/>
      <c r="J2" s="127"/>
      <c r="K2" s="127"/>
      <c r="L2" s="128" t="s">
        <v>8</v>
      </c>
      <c r="M2" s="128" t="s">
        <v>9</v>
      </c>
      <c r="N2" s="128" t="s">
        <v>10</v>
      </c>
    </row>
    <row r="3" spans="1:14" ht="18.75">
      <c r="A3" s="128"/>
      <c r="B3" s="127"/>
      <c r="C3" s="127" t="s">
        <v>3</v>
      </c>
      <c r="D3" s="127"/>
      <c r="E3" s="127"/>
      <c r="F3" s="127" t="s">
        <v>4</v>
      </c>
      <c r="G3" s="127"/>
      <c r="H3" s="127"/>
      <c r="I3" s="127" t="s">
        <v>5</v>
      </c>
      <c r="J3" s="127"/>
      <c r="K3" s="127"/>
      <c r="L3" s="128"/>
      <c r="M3" s="128"/>
      <c r="N3" s="128"/>
    </row>
    <row r="4" spans="1:14" ht="18.75">
      <c r="A4" s="128"/>
      <c r="B4" s="127"/>
      <c r="C4" s="3" t="s">
        <v>6</v>
      </c>
      <c r="D4" s="3" t="s">
        <v>2</v>
      </c>
      <c r="E4" s="3" t="s">
        <v>7</v>
      </c>
      <c r="F4" s="3" t="s">
        <v>6</v>
      </c>
      <c r="G4" s="3" t="s">
        <v>2</v>
      </c>
      <c r="H4" s="3" t="s">
        <v>7</v>
      </c>
      <c r="I4" s="3" t="s">
        <v>6</v>
      </c>
      <c r="J4" s="3" t="s">
        <v>2</v>
      </c>
      <c r="K4" s="3" t="s">
        <v>7</v>
      </c>
      <c r="L4" s="128"/>
      <c r="M4" s="128"/>
      <c r="N4" s="128"/>
    </row>
    <row r="5" spans="1:14" ht="18.75">
      <c r="A5" s="6">
        <v>1</v>
      </c>
      <c r="B5" s="4" t="s">
        <v>11</v>
      </c>
      <c r="C5" s="6">
        <v>8</v>
      </c>
      <c r="D5" s="8">
        <v>157.66999999999999</v>
      </c>
      <c r="E5" s="9">
        <f>D5/C5</f>
        <v>19.708749999999998</v>
      </c>
      <c r="F5" s="6">
        <v>8</v>
      </c>
      <c r="G5" s="8">
        <v>90.94</v>
      </c>
      <c r="H5" s="9">
        <f>G5/F5</f>
        <v>11.3675</v>
      </c>
      <c r="I5" s="12">
        <f>AVERAGE(C5,F5)</f>
        <v>8</v>
      </c>
      <c r="J5" s="8">
        <f>AVERAGE(D5,G5)</f>
        <v>124.30499999999999</v>
      </c>
      <c r="K5" s="9">
        <f>J5/I5</f>
        <v>15.538124999999999</v>
      </c>
      <c r="L5" s="9">
        <f>K5</f>
        <v>15.538124999999999</v>
      </c>
      <c r="M5" s="14">
        <v>5</v>
      </c>
      <c r="N5" s="15">
        <v>8</v>
      </c>
    </row>
    <row r="6" spans="1:14" ht="18.75">
      <c r="A6" s="6">
        <v>2</v>
      </c>
      <c r="B6" s="5" t="s">
        <v>12</v>
      </c>
      <c r="C6" s="6">
        <v>10</v>
      </c>
      <c r="D6" s="8">
        <v>179.11</v>
      </c>
      <c r="E6" s="9">
        <f t="shared" ref="E6:E13" si="0">D6/C6</f>
        <v>17.911000000000001</v>
      </c>
      <c r="F6" s="6">
        <v>10</v>
      </c>
      <c r="G6" s="8">
        <v>136.38999999999999</v>
      </c>
      <c r="H6" s="9">
        <f t="shared" ref="H6:H13" si="1">G6/F6</f>
        <v>13.638999999999999</v>
      </c>
      <c r="I6" s="12">
        <f t="shared" ref="I6:I13" si="2">AVERAGE(C6,F6)</f>
        <v>10</v>
      </c>
      <c r="J6" s="8">
        <f t="shared" ref="J6:J13" si="3">AVERAGE(D6,G6)</f>
        <v>157.75</v>
      </c>
      <c r="K6" s="9">
        <f t="shared" ref="K6:K13" si="4">J6/I6</f>
        <v>15.775</v>
      </c>
      <c r="L6" s="9">
        <f t="shared" ref="L6:L14" si="5">K6</f>
        <v>15.775</v>
      </c>
      <c r="M6" s="14">
        <v>5</v>
      </c>
      <c r="N6" s="15">
        <v>8</v>
      </c>
    </row>
    <row r="7" spans="1:14" ht="37.5">
      <c r="A7" s="6">
        <v>3</v>
      </c>
      <c r="B7" s="5" t="s">
        <v>13</v>
      </c>
      <c r="C7" s="6">
        <v>8</v>
      </c>
      <c r="D7" s="8">
        <v>239.33</v>
      </c>
      <c r="E7" s="9">
        <f t="shared" si="0"/>
        <v>29.916250000000002</v>
      </c>
      <c r="F7" s="6">
        <v>8</v>
      </c>
      <c r="G7" s="8">
        <v>185.11</v>
      </c>
      <c r="H7" s="9">
        <f t="shared" si="1"/>
        <v>23.138750000000002</v>
      </c>
      <c r="I7" s="12">
        <f t="shared" si="2"/>
        <v>8</v>
      </c>
      <c r="J7" s="8">
        <f t="shared" si="3"/>
        <v>212.22000000000003</v>
      </c>
      <c r="K7" s="9">
        <f t="shared" si="4"/>
        <v>26.527500000000003</v>
      </c>
      <c r="L7" s="9">
        <f t="shared" si="5"/>
        <v>26.527500000000003</v>
      </c>
      <c r="M7" s="14">
        <v>5</v>
      </c>
      <c r="N7" s="15">
        <v>8</v>
      </c>
    </row>
    <row r="8" spans="1:14" ht="37.5">
      <c r="A8" s="6">
        <v>4</v>
      </c>
      <c r="B8" s="5" t="s">
        <v>14</v>
      </c>
      <c r="C8" s="6">
        <v>5</v>
      </c>
      <c r="D8" s="8">
        <v>38.33</v>
      </c>
      <c r="E8" s="9">
        <f t="shared" si="0"/>
        <v>7.6659999999999995</v>
      </c>
      <c r="F8" s="6">
        <v>6</v>
      </c>
      <c r="G8" s="8">
        <v>76.67</v>
      </c>
      <c r="H8" s="9">
        <f t="shared" si="1"/>
        <v>12.778333333333334</v>
      </c>
      <c r="I8" s="12">
        <f t="shared" si="2"/>
        <v>5.5</v>
      </c>
      <c r="J8" s="8">
        <f t="shared" si="3"/>
        <v>57.5</v>
      </c>
      <c r="K8" s="9">
        <f t="shared" si="4"/>
        <v>10.454545454545455</v>
      </c>
      <c r="L8" s="9">
        <f t="shared" si="5"/>
        <v>10.454545454545455</v>
      </c>
      <c r="M8" s="14">
        <v>5</v>
      </c>
      <c r="N8" s="15">
        <v>5</v>
      </c>
    </row>
    <row r="9" spans="1:14" ht="37.5">
      <c r="A9" s="6">
        <v>5</v>
      </c>
      <c r="B9" s="5" t="s">
        <v>15</v>
      </c>
      <c r="C9" s="6">
        <v>5</v>
      </c>
      <c r="D9" s="8">
        <v>2.5</v>
      </c>
      <c r="E9" s="9">
        <f t="shared" si="0"/>
        <v>0.5</v>
      </c>
      <c r="F9" s="6">
        <v>5</v>
      </c>
      <c r="G9" s="8">
        <v>3.33</v>
      </c>
      <c r="H9" s="9">
        <f t="shared" si="1"/>
        <v>0.66600000000000004</v>
      </c>
      <c r="I9" s="12">
        <f t="shared" si="2"/>
        <v>5</v>
      </c>
      <c r="J9" s="8">
        <f t="shared" si="3"/>
        <v>2.915</v>
      </c>
      <c r="K9" s="9">
        <f t="shared" si="4"/>
        <v>0.58299999999999996</v>
      </c>
      <c r="L9" s="9">
        <f t="shared" si="5"/>
        <v>0.58299999999999996</v>
      </c>
      <c r="M9" s="14">
        <v>5</v>
      </c>
      <c r="N9" s="15">
        <v>5</v>
      </c>
    </row>
    <row r="10" spans="1:14" ht="18.75">
      <c r="A10" s="6">
        <v>6</v>
      </c>
      <c r="B10" s="2" t="s">
        <v>16</v>
      </c>
      <c r="C10" s="6">
        <v>3</v>
      </c>
      <c r="D10" s="8">
        <v>5.83</v>
      </c>
      <c r="E10" s="9">
        <f t="shared" si="0"/>
        <v>1.9433333333333334</v>
      </c>
      <c r="F10" s="6">
        <v>3</v>
      </c>
      <c r="G10" s="8">
        <v>3.25</v>
      </c>
      <c r="H10" s="9">
        <f t="shared" si="1"/>
        <v>1.0833333333333333</v>
      </c>
      <c r="I10" s="12">
        <f t="shared" si="2"/>
        <v>3</v>
      </c>
      <c r="J10" s="8">
        <f t="shared" si="3"/>
        <v>4.54</v>
      </c>
      <c r="K10" s="9">
        <f t="shared" si="4"/>
        <v>1.5133333333333334</v>
      </c>
      <c r="L10" s="9">
        <f t="shared" si="5"/>
        <v>1.5133333333333334</v>
      </c>
      <c r="M10" s="14">
        <v>3</v>
      </c>
      <c r="N10" s="15">
        <v>3</v>
      </c>
    </row>
    <row r="11" spans="1:14" ht="18.75">
      <c r="A11" s="6">
        <v>7</v>
      </c>
      <c r="B11" s="2" t="s">
        <v>17</v>
      </c>
      <c r="C11" s="6">
        <v>3</v>
      </c>
      <c r="D11" s="8">
        <v>7.42</v>
      </c>
      <c r="E11" s="9">
        <f t="shared" si="0"/>
        <v>2.4733333333333332</v>
      </c>
      <c r="F11" s="6">
        <v>3</v>
      </c>
      <c r="G11" s="8">
        <v>6.42</v>
      </c>
      <c r="H11" s="6">
        <f t="shared" si="1"/>
        <v>2.14</v>
      </c>
      <c r="I11" s="12">
        <f t="shared" si="2"/>
        <v>3</v>
      </c>
      <c r="J11" s="8">
        <f t="shared" si="3"/>
        <v>6.92</v>
      </c>
      <c r="K11" s="9">
        <f t="shared" si="4"/>
        <v>2.3066666666666666</v>
      </c>
      <c r="L11" s="9">
        <f t="shared" si="5"/>
        <v>2.3066666666666666</v>
      </c>
      <c r="M11" s="14">
        <v>3</v>
      </c>
      <c r="N11" s="15">
        <v>3</v>
      </c>
    </row>
    <row r="12" spans="1:14" ht="37.5">
      <c r="A12" s="6">
        <v>8</v>
      </c>
      <c r="B12" s="2" t="s">
        <v>18</v>
      </c>
      <c r="C12" s="6">
        <v>3</v>
      </c>
      <c r="D12" s="8">
        <v>2.61</v>
      </c>
      <c r="E12" s="9">
        <f t="shared" si="0"/>
        <v>0.87</v>
      </c>
      <c r="F12" s="6">
        <v>3</v>
      </c>
      <c r="G12" s="8">
        <v>0.78</v>
      </c>
      <c r="H12" s="6">
        <f t="shared" si="1"/>
        <v>0.26</v>
      </c>
      <c r="I12" s="12">
        <f t="shared" si="2"/>
        <v>3</v>
      </c>
      <c r="J12" s="8">
        <f t="shared" si="3"/>
        <v>1.6949999999999998</v>
      </c>
      <c r="K12" s="9">
        <f t="shared" si="4"/>
        <v>0.56499999999999995</v>
      </c>
      <c r="L12" s="9">
        <f t="shared" si="5"/>
        <v>0.56499999999999995</v>
      </c>
      <c r="M12" s="14">
        <v>3</v>
      </c>
      <c r="N12" s="15">
        <v>3</v>
      </c>
    </row>
    <row r="13" spans="1:14" ht="18.75">
      <c r="A13" s="6">
        <v>9</v>
      </c>
      <c r="B13" s="2" t="s">
        <v>19</v>
      </c>
      <c r="C13" s="6">
        <v>3</v>
      </c>
      <c r="D13" s="8">
        <v>2.58</v>
      </c>
      <c r="E13" s="9">
        <f t="shared" si="0"/>
        <v>0.86</v>
      </c>
      <c r="F13" s="6">
        <v>3</v>
      </c>
      <c r="G13" s="8">
        <v>3.08</v>
      </c>
      <c r="H13" s="9">
        <f t="shared" si="1"/>
        <v>1.0266666666666666</v>
      </c>
      <c r="I13" s="12">
        <f t="shared" si="2"/>
        <v>3</v>
      </c>
      <c r="J13" s="8">
        <f t="shared" si="3"/>
        <v>2.83</v>
      </c>
      <c r="K13" s="9">
        <f t="shared" si="4"/>
        <v>0.94333333333333336</v>
      </c>
      <c r="L13" s="9">
        <f t="shared" si="5"/>
        <v>0.94333333333333336</v>
      </c>
      <c r="M13" s="16" t="s">
        <v>23</v>
      </c>
      <c r="N13" s="16" t="s">
        <v>23</v>
      </c>
    </row>
    <row r="14" spans="1:14" ht="18.75">
      <c r="A14" s="132" t="s">
        <v>21</v>
      </c>
      <c r="B14" s="132"/>
      <c r="C14" s="7">
        <f>SUM(C5:C13)</f>
        <v>48</v>
      </c>
      <c r="D14" s="10">
        <f t="shared" ref="D14:J14" si="6">SUM(D5:D13)</f>
        <v>635.38000000000011</v>
      </c>
      <c r="E14" s="11">
        <f>D14/C14</f>
        <v>13.237083333333336</v>
      </c>
      <c r="F14" s="7">
        <f t="shared" si="6"/>
        <v>49</v>
      </c>
      <c r="G14" s="10">
        <f t="shared" si="6"/>
        <v>505.96999999999997</v>
      </c>
      <c r="H14" s="11">
        <f>G14/F14</f>
        <v>10.325918367346938</v>
      </c>
      <c r="I14" s="13">
        <f t="shared" si="6"/>
        <v>48.5</v>
      </c>
      <c r="J14" s="10">
        <f t="shared" si="6"/>
        <v>570.67500000000007</v>
      </c>
      <c r="K14" s="11">
        <f>J14/I14</f>
        <v>11.766494845360826</v>
      </c>
      <c r="L14" s="11">
        <f t="shared" si="5"/>
        <v>11.766494845360826</v>
      </c>
      <c r="M14" s="7">
        <f>SUM(M5:M13)</f>
        <v>34</v>
      </c>
      <c r="N14" s="7">
        <f>SUM(N5:N13)</f>
        <v>43</v>
      </c>
    </row>
    <row r="15" spans="1:14" ht="18.75">
      <c r="A15" s="129" t="s">
        <v>20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1"/>
      <c r="L15" s="124" t="s">
        <v>22</v>
      </c>
      <c r="M15" s="125"/>
      <c r="N15" s="126"/>
    </row>
  </sheetData>
  <mergeCells count="12">
    <mergeCell ref="A2:A4"/>
    <mergeCell ref="B2:B4"/>
    <mergeCell ref="C2:K2"/>
    <mergeCell ref="A15:K15"/>
    <mergeCell ref="A14:B14"/>
    <mergeCell ref="L15:N15"/>
    <mergeCell ref="C3:E3"/>
    <mergeCell ref="F3:H3"/>
    <mergeCell ref="I3:K3"/>
    <mergeCell ref="L2:L4"/>
    <mergeCell ref="M2:M4"/>
    <mergeCell ref="N2:N4"/>
  </mergeCells>
  <pageMargins left="0.3125" right="0.187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H17" sqref="H17"/>
    </sheetView>
  </sheetViews>
  <sheetFormatPr defaultRowHeight="15"/>
  <cols>
    <col min="1" max="1" width="7.5703125" customWidth="1"/>
    <col min="2" max="2" width="43" customWidth="1"/>
    <col min="3" max="3" width="11.42578125" customWidth="1"/>
    <col min="4" max="4" width="16.28515625" customWidth="1"/>
  </cols>
  <sheetData>
    <row r="1" spans="1:4" ht="21.75" customHeight="1">
      <c r="A1" t="s">
        <v>45</v>
      </c>
    </row>
    <row r="2" spans="1:4">
      <c r="A2" s="19" t="s">
        <v>0</v>
      </c>
      <c r="B2" s="19" t="s">
        <v>24</v>
      </c>
      <c r="C2" s="19" t="s">
        <v>25</v>
      </c>
      <c r="D2" s="19" t="s">
        <v>26</v>
      </c>
    </row>
    <row r="3" spans="1:4">
      <c r="A3" s="133" t="s">
        <v>38</v>
      </c>
      <c r="B3" s="134"/>
      <c r="C3" s="134"/>
      <c r="D3" s="135"/>
    </row>
    <row r="4" spans="1:4">
      <c r="A4" s="17" t="s">
        <v>32</v>
      </c>
      <c r="B4" s="1" t="s">
        <v>27</v>
      </c>
      <c r="C4" s="20">
        <v>20</v>
      </c>
      <c r="D4" s="21">
        <f>C4*100/26</f>
        <v>76.92307692307692</v>
      </c>
    </row>
    <row r="5" spans="1:4">
      <c r="A5" s="17" t="s">
        <v>33</v>
      </c>
      <c r="B5" s="1" t="s">
        <v>29</v>
      </c>
      <c r="C5" s="17">
        <v>5</v>
      </c>
      <c r="D5" s="18">
        <f t="shared" ref="D5:D14" si="0">C5*100/26</f>
        <v>19.23076923076923</v>
      </c>
    </row>
    <row r="6" spans="1:4">
      <c r="A6" s="17" t="s">
        <v>34</v>
      </c>
      <c r="B6" s="1" t="s">
        <v>28</v>
      </c>
      <c r="C6" s="17">
        <v>13</v>
      </c>
      <c r="D6" s="18">
        <f t="shared" si="0"/>
        <v>50</v>
      </c>
    </row>
    <row r="7" spans="1:4">
      <c r="A7" s="17" t="s">
        <v>35</v>
      </c>
      <c r="B7" s="1" t="s">
        <v>30</v>
      </c>
      <c r="C7" s="17">
        <v>4</v>
      </c>
      <c r="D7" s="18">
        <f t="shared" si="0"/>
        <v>15.384615384615385</v>
      </c>
    </row>
    <row r="8" spans="1:4">
      <c r="A8" s="17" t="s">
        <v>36</v>
      </c>
      <c r="B8" s="1" t="s">
        <v>44</v>
      </c>
      <c r="C8" s="17">
        <v>2</v>
      </c>
      <c r="D8" s="18">
        <f t="shared" si="0"/>
        <v>7.6923076923076925</v>
      </c>
    </row>
    <row r="9" spans="1:4">
      <c r="A9" s="17" t="s">
        <v>37</v>
      </c>
      <c r="B9" s="1" t="s">
        <v>31</v>
      </c>
      <c r="C9" s="17">
        <v>17</v>
      </c>
      <c r="D9" s="18">
        <f t="shared" si="0"/>
        <v>65.384615384615387</v>
      </c>
    </row>
    <row r="10" spans="1:4">
      <c r="A10" s="133" t="s">
        <v>39</v>
      </c>
      <c r="B10" s="134"/>
      <c r="C10" s="134"/>
      <c r="D10" s="135"/>
    </row>
    <row r="11" spans="1:4">
      <c r="A11" s="17" t="s">
        <v>46</v>
      </c>
      <c r="B11" s="1" t="s">
        <v>40</v>
      </c>
      <c r="C11" s="17">
        <v>14</v>
      </c>
      <c r="D11" s="18">
        <f t="shared" si="0"/>
        <v>53.846153846153847</v>
      </c>
    </row>
    <row r="12" spans="1:4">
      <c r="A12" s="17" t="s">
        <v>47</v>
      </c>
      <c r="B12" s="1" t="s">
        <v>41</v>
      </c>
      <c r="C12" s="20">
        <v>21</v>
      </c>
      <c r="D12" s="21">
        <f t="shared" si="0"/>
        <v>80.769230769230774</v>
      </c>
    </row>
    <row r="13" spans="1:4">
      <c r="A13" s="17" t="s">
        <v>48</v>
      </c>
      <c r="B13" s="1" t="s">
        <v>42</v>
      </c>
      <c r="C13" s="17">
        <v>5</v>
      </c>
      <c r="D13" s="18">
        <f t="shared" si="0"/>
        <v>19.23076923076923</v>
      </c>
    </row>
    <row r="14" spans="1:4">
      <c r="A14" s="17" t="s">
        <v>49</v>
      </c>
      <c r="B14" s="1" t="s">
        <v>43</v>
      </c>
      <c r="C14" s="17">
        <v>5</v>
      </c>
      <c r="D14" s="18">
        <f t="shared" si="0"/>
        <v>19.23076923076923</v>
      </c>
    </row>
  </sheetData>
  <mergeCells count="2">
    <mergeCell ref="A3:D3"/>
    <mergeCell ref="A10:D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E02E-C296-44BD-A2A1-E45803B00A27}">
  <dimension ref="A1"/>
  <sheetViews>
    <sheetView workbookViewId="0">
      <selection activeCell="J12" sqref="J1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ตาราง 6.4 FTE แบบใหม่</vt:lpstr>
      <vt:lpstr>ตาราง 6.5 FTES2</vt:lpstr>
      <vt:lpstr>ตาราง 6.6 workload66</vt:lpstr>
      <vt:lpstr>FTES</vt:lpstr>
      <vt:lpstr>ตาราง 6.10 IDP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</dc:creator>
  <cp:lastModifiedBy>Athisthan Meesangkaew</cp:lastModifiedBy>
  <cp:lastPrinted>2024-06-11T08:13:23Z</cp:lastPrinted>
  <dcterms:created xsi:type="dcterms:W3CDTF">2024-06-11T02:50:46Z</dcterms:created>
  <dcterms:modified xsi:type="dcterms:W3CDTF">2024-06-20T06:51:02Z</dcterms:modified>
</cp:coreProperties>
</file>